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12.2018" sheetId="1" r:id="rId1"/>
    <sheet name="01.2019" sheetId="2" r:id="rId2"/>
    <sheet name="02.2019" sheetId="3" r:id="rId3"/>
    <sheet name="03.2019" sheetId="4" r:id="rId4"/>
    <sheet name="04.2019" sheetId="5" r:id="rId5"/>
    <sheet name="05.2019" sheetId="6" r:id="rId6"/>
    <sheet name="06.2019" sheetId="7" r:id="rId7"/>
    <sheet name="07.2019" sheetId="8" r:id="rId8"/>
    <sheet name="08.2019" sheetId="9" r:id="rId9"/>
    <sheet name="09.2019" sheetId="10" r:id="rId10"/>
  </sheets>
  <definedNames/>
  <calcPr fullCalcOnLoad="1"/>
</workbook>
</file>

<file path=xl/sharedStrings.xml><?xml version="1.0" encoding="utf-8"?>
<sst xmlns="http://schemas.openxmlformats.org/spreadsheetml/2006/main" count="885" uniqueCount="98">
  <si>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января 2019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</si>
  <si>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</si>
  <si>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</si>
  <si>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</si>
  <si>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</si>
  <si>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</si>
  <si>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</si>
  <si>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</si>
  <si>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</si>
  <si>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</si>
  <si>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</si>
  <si>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rPr>
        <sz val="20"/>
        <rFont val="Times New Roman"/>
        <family val="1"/>
      </rP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</t>
    </r>
  </si>
  <si>
    <r>
      <rPr>
        <sz val="20"/>
        <rFont val="Times New Roman"/>
        <family val="1"/>
      </rP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</si>
  <si>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</si>
  <si>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rPr>
        <sz val="20"/>
        <rFont val="Times New Roman"/>
        <family val="1"/>
      </rP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</si>
  <si>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</si>
  <si>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rPr>
        <sz val="20"/>
        <rFont val="Times New Roman"/>
        <family val="1"/>
      </rP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</si>
  <si>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</si>
  <si>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rPr>
        <sz val="20"/>
        <rFont val="Times New Roman"/>
        <family val="1"/>
      </rPr>
      <t xml:space="preserve">Фактический объем долгового обязательства на </t>
    </r>
    <r>
      <rPr>
        <b/>
        <sz val="20"/>
        <rFont val="Times New Roman"/>
        <family val="1"/>
      </rPr>
      <t xml:space="preserve">конец отчетного периода 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</si>
  <si>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</si>
  <si>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</si>
  <si>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</si>
  <si>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</si>
  <si>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</si>
  <si>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</si>
  <si>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</si>
  <si>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</si>
  <si>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</si>
  <si>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</si>
  <si>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</si>
  <si>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</si>
  <si>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</si>
  <si>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Муниципальный контракт от 23.10.2017г. №0124300016417000083-0020452-03</t>
  </si>
  <si>
    <t>Банк «Йошкар-Ола» (ПАО)</t>
  </si>
  <si>
    <t>Покрытие дефицита бюджета</t>
  </si>
  <si>
    <t>2.2</t>
  </si>
  <si>
    <r>
      <rPr>
        <sz val="16"/>
        <rFont val="Times New Roman"/>
        <family val="1"/>
      </rPr>
      <t xml:space="preserve">Муниципальный контракт от </t>
    </r>
    <r>
      <rPr>
        <sz val="16"/>
        <rFont val="Times New Roman"/>
        <family val="1"/>
      </rPr>
      <t>23.10.2017 г. №0124300016417000082-0020452-01</t>
    </r>
  </si>
  <si>
    <t>ПАО «Совкомбанк»</t>
  </si>
  <si>
    <t>2.3</t>
  </si>
  <si>
    <r>
      <rPr>
        <sz val="16"/>
        <rFont val="Times New Roman"/>
        <family val="1"/>
      </rPr>
      <t xml:space="preserve">Муниципальный контракт от </t>
    </r>
    <r>
      <rPr>
        <sz val="16"/>
        <rFont val="Times New Roman"/>
        <family val="1"/>
      </rPr>
      <t>15.05.2018 г. №20-2018</t>
    </r>
  </si>
  <si>
    <t>2.4</t>
  </si>
  <si>
    <t>Муниципальный контракт от 13.07.2018 г. №0124300016418000079-0020452-01</t>
  </si>
  <si>
    <t>ПАО «САРОВБИЗНЕСБАНК»</t>
  </si>
  <si>
    <t>2.5</t>
  </si>
  <si>
    <t xml:space="preserve">Муниципальный контракт от 06.11.2018 № 8637/0/18124 </t>
  </si>
  <si>
    <t>СЕВЕРО-ЗАПАДНЫЙ БАНК ПАО СБЕРБАНК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</si>
  <si>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</si>
  <si>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</si>
  <si>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</si>
  <si>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</si>
  <si>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</si>
  <si>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</si>
  <si>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Дополнительное соглашение от 21.09.2018 № 51-11/95 к Договору от 04.09.2018 № 51-11/90</t>
  </si>
  <si>
    <t>УФК по Архангельской области и НАО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</si>
  <si>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</si>
  <si>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</si>
  <si>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</si>
  <si>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</si>
  <si>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</si>
  <si>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</si>
  <si>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</si>
  <si>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И.о.начальника финансового управления </t>
  </si>
  <si>
    <t>__________________________</t>
  </si>
  <si>
    <t>И.А. Калинина</t>
  </si>
  <si>
    <t>МП</t>
  </si>
  <si>
    <t>Главный бухгалтер</t>
  </si>
  <si>
    <t>Л.Н.Валявкина</t>
  </si>
  <si>
    <t xml:space="preserve">Верхний предел муниципального долга по кредитным соглашениям и договорам (предельный объём муниципального долга):  33900,0 тыс.р.  </t>
  </si>
  <si>
    <t xml:space="preserve">Верхний предел муниципального долга по кредитным соглашениям и договорам (предельный объём муниципального долга) МО "Онежское":  8606,3 тыс.р. </t>
  </si>
  <si>
    <t>09.01 2019</t>
  </si>
  <si>
    <t>Людмила Николаевна Валявкина (81839) 7-18-56 (192)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</si>
  <si>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февраля 2019 года</t>
  </si>
  <si>
    <t xml:space="preserve">Верхний предел муниципального долга по кредитным соглашениям и договорам (предельный объём муниципального долга 169221,0):  50800,0 тыс.р.  </t>
  </si>
  <si>
    <t xml:space="preserve">Верхний предел муниципального долга по кредитным соглашениям и договорам (предельный объём муниципального долга 50750,0) МО "Онежское":  13275,0 тыс.р. 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</si>
  <si>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марта 2019 года</t>
  </si>
  <si>
    <r>
      <rPr>
        <sz val="24"/>
        <rFont val="Times New Roman"/>
        <family val="1"/>
      </rPr>
      <t xml:space="preserve">Фактический объем долгового обязательства на </t>
    </r>
    <r>
      <rPr>
        <b/>
        <sz val="24"/>
        <rFont val="Times New Roman"/>
        <family val="1"/>
      </rPr>
      <t>начало года</t>
    </r>
    <r>
      <rPr>
        <sz val="24"/>
        <rFont val="Times New Roman"/>
        <family val="1"/>
      </rPr>
      <t xml:space="preserve"> </t>
    </r>
  </si>
  <si>
    <r>
      <rPr>
        <sz val="24"/>
        <rFont val="Times New Roman"/>
        <family val="1"/>
      </rPr>
      <t xml:space="preserve">Привлечение долговых обязательств и начисление процентов в </t>
    </r>
    <r>
      <rPr>
        <b/>
        <sz val="24"/>
        <rFont val="Times New Roman"/>
        <family val="1"/>
      </rPr>
      <t>текущем месяце</t>
    </r>
    <r>
      <rPr>
        <sz val="24"/>
        <rFont val="Times New Roman"/>
        <family val="1"/>
      </rPr>
      <t>, руб.</t>
    </r>
  </si>
  <si>
    <r>
      <rPr>
        <b/>
        <sz val="24"/>
        <rFont val="Times New Roman"/>
        <family val="1"/>
      </rPr>
      <t>Всего привлечено</t>
    </r>
    <r>
      <rPr>
        <sz val="24"/>
        <rFont val="Times New Roman"/>
        <family val="1"/>
      </rPr>
      <t xml:space="preserve"> долговых обязательств и начислено процентов </t>
    </r>
    <r>
      <rPr>
        <b/>
        <sz val="24"/>
        <rFont val="Times New Roman"/>
        <family val="1"/>
      </rPr>
      <t>в течение года</t>
    </r>
  </si>
  <si>
    <r>
      <rPr>
        <sz val="24"/>
        <rFont val="Times New Roman"/>
        <family val="1"/>
      </rPr>
      <t xml:space="preserve">Погашение долговых обязательств в </t>
    </r>
    <r>
      <rPr>
        <b/>
        <sz val="24"/>
        <rFont val="Times New Roman"/>
        <family val="1"/>
      </rPr>
      <t>текущем месяце</t>
    </r>
    <r>
      <rPr>
        <sz val="24"/>
        <rFont val="Times New Roman"/>
        <family val="1"/>
      </rPr>
      <t>, руб.</t>
    </r>
  </si>
  <si>
    <r>
      <rPr>
        <b/>
        <sz val="24"/>
        <rFont val="Times New Roman"/>
        <family val="1"/>
      </rPr>
      <t>Погашение</t>
    </r>
    <r>
      <rPr>
        <sz val="24"/>
        <rFont val="Times New Roman"/>
        <family val="1"/>
      </rPr>
      <t xml:space="preserve"> долговых обязательств </t>
    </r>
    <r>
      <rPr>
        <b/>
        <sz val="24"/>
        <rFont val="Times New Roman"/>
        <family val="1"/>
      </rPr>
      <t>в течение года</t>
    </r>
    <r>
      <rPr>
        <sz val="24"/>
        <rFont val="Times New Roman"/>
        <family val="1"/>
      </rPr>
      <t>, руб.</t>
    </r>
  </si>
  <si>
    <r>
      <rPr>
        <sz val="24"/>
        <rFont val="Times New Roman"/>
        <family val="1"/>
      </rPr>
      <t>Списано долговых обязательств в</t>
    </r>
    <r>
      <rPr>
        <b/>
        <sz val="24"/>
        <rFont val="Times New Roman"/>
        <family val="1"/>
      </rPr>
      <t xml:space="preserve"> текущем месяце</t>
    </r>
    <r>
      <rPr>
        <sz val="24"/>
        <rFont val="Times New Roman"/>
        <family val="1"/>
      </rPr>
      <t>, руб.</t>
    </r>
  </si>
  <si>
    <r>
      <rPr>
        <b/>
        <sz val="24"/>
        <rFont val="Times New Roman"/>
        <family val="1"/>
      </rPr>
      <t>Списано</t>
    </r>
    <r>
      <rPr>
        <sz val="24"/>
        <rFont val="Times New Roman"/>
        <family val="1"/>
      </rPr>
      <t xml:space="preserve"> долговых обязательств </t>
    </r>
    <r>
      <rPr>
        <b/>
        <sz val="24"/>
        <rFont val="Times New Roman"/>
        <family val="1"/>
      </rPr>
      <t>в течение года</t>
    </r>
    <r>
      <rPr>
        <sz val="24"/>
        <rFont val="Times New Roman"/>
        <family val="1"/>
      </rPr>
      <t>, руб.</t>
    </r>
  </si>
  <si>
    <r>
      <rPr>
        <sz val="24"/>
        <rFont val="Times New Roman"/>
        <family val="1"/>
      </rPr>
      <t xml:space="preserve">Фактический объем долгового обязательства на </t>
    </r>
    <r>
      <rPr>
        <b/>
        <sz val="24"/>
        <rFont val="Times New Roman"/>
        <family val="1"/>
      </rPr>
      <t xml:space="preserve">конец отчетного периода </t>
    </r>
  </si>
  <si>
    <t xml:space="preserve">Начальник финансового управления </t>
  </si>
  <si>
    <t>Л.Ю. Коголева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</si>
  <si>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апреля 2019 года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</si>
  <si>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мая 2019 года</t>
  </si>
  <si>
    <t>Покрытие дефицита бюджета, погашение долговых обязательств</t>
  </si>
  <si>
    <t xml:space="preserve">Муниципальный контракт от 16.04.2019 № 08-2019 </t>
  </si>
  <si>
    <t>БАНК «ЙОШКАР-ОЛА» (ПАО)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</si>
  <si>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июня 2019 года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</si>
  <si>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июля 2019 года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</si>
  <si>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августа 2019 года</t>
  </si>
  <si>
    <t>Дополнительное соглашение от .07.2019 №  к Договору от 09.07.2019 № 51-11/64</t>
  </si>
  <si>
    <t>И.о.главного  бухгалтера</t>
  </si>
  <si>
    <t>Ю.С. Калинина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</si>
  <si>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сентября 2019 года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</si>
  <si>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октября 2019 года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</si>
</sst>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DD/MM/YYYY"/>
    <numFmt numFmtId="167" formatCode="DD/MM/YY;@"/>
    <numFmt numFmtId="168" formatCode="#,##0.00"/>
    <numFmt numFmtId="169" formatCode="@"/>
    <numFmt numFmtId="170" formatCode="#,##0"/>
    <numFmt numFmtId="171" formatCode="#,#00.00;[RED]\-#,#00.00"/>
    <numFmt numFmtId="172" formatCode="0"/>
    <numFmt numFmtId="173" formatCode="#,##0.00&quot;р.&quot;;[RED]#,##0.00&quot;р.&quot;"/>
  </numFmts>
  <fonts count="3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Arial Cyr"/>
      <family val="2"/>
    </font>
    <font>
      <sz val="10"/>
      <name val="Times New Roman"/>
      <family val="1"/>
    </font>
    <font>
      <sz val="12"/>
      <name val="Arial"/>
      <family val="2"/>
    </font>
    <font>
      <sz val="18"/>
      <name val="Arial Cyr"/>
      <family val="2"/>
    </font>
    <font>
      <i/>
      <sz val="10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98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 horizontal="center" wrapText="1"/>
    </xf>
    <xf numFmtId="164" fontId="15" fillId="0" borderId="0" xfId="0" applyFont="1" applyFill="1" applyAlignment="1">
      <alignment/>
    </xf>
    <xf numFmtId="164" fontId="16" fillId="0" borderId="2" xfId="0" applyFont="1" applyFill="1" applyBorder="1" applyAlignment="1">
      <alignment/>
    </xf>
    <xf numFmtId="164" fontId="16" fillId="0" borderId="3" xfId="0" applyFont="1" applyFill="1" applyBorder="1" applyAlignment="1">
      <alignment/>
    </xf>
    <xf numFmtId="164" fontId="16" fillId="0" borderId="4" xfId="0" applyFont="1" applyFill="1" applyBorder="1" applyAlignment="1">
      <alignment horizontal="center"/>
    </xf>
    <xf numFmtId="164" fontId="16" fillId="0" borderId="5" xfId="0" applyFont="1" applyFill="1" applyBorder="1" applyAlignment="1">
      <alignment horizontal="center"/>
    </xf>
    <xf numFmtId="164" fontId="16" fillId="0" borderId="6" xfId="0" applyFont="1" applyFill="1" applyBorder="1" applyAlignment="1">
      <alignment horizontal="center"/>
    </xf>
    <xf numFmtId="164" fontId="16" fillId="0" borderId="7" xfId="0" applyFont="1" applyFill="1" applyBorder="1" applyAlignment="1">
      <alignment horizontal="center"/>
    </xf>
    <xf numFmtId="164" fontId="16" fillId="0" borderId="8" xfId="0" applyFont="1" applyFill="1" applyBorder="1" applyAlignment="1">
      <alignment horizontal="center"/>
    </xf>
    <xf numFmtId="164" fontId="17" fillId="0" borderId="9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8" fillId="0" borderId="14" xfId="0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horizontal="center" vertical="center" wrapText="1"/>
    </xf>
    <xf numFmtId="164" fontId="18" fillId="0" borderId="9" xfId="0" applyFont="1" applyFill="1" applyBorder="1" applyAlignment="1">
      <alignment horizontal="center" vertical="center" wrapText="1"/>
    </xf>
    <xf numFmtId="164" fontId="17" fillId="0" borderId="4" xfId="0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17" fillId="0" borderId="10" xfId="0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center" vertical="center" wrapText="1"/>
    </xf>
    <xf numFmtId="165" fontId="17" fillId="0" borderId="9" xfId="0" applyNumberFormat="1" applyFont="1" applyFill="1" applyBorder="1" applyAlignment="1">
      <alignment horizontal="center" vertical="center" wrapText="1"/>
    </xf>
    <xf numFmtId="164" fontId="17" fillId="0" borderId="14" xfId="0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5" xfId="0" applyFont="1" applyFill="1" applyBorder="1" applyAlignment="1">
      <alignment horizontal="center" vertical="center" textRotation="90" wrapText="1"/>
    </xf>
    <xf numFmtId="165" fontId="17" fillId="0" borderId="5" xfId="0" applyNumberFormat="1" applyFont="1" applyFill="1" applyBorder="1" applyAlignment="1">
      <alignment horizontal="center" vertical="center" textRotation="90" wrapText="1"/>
    </xf>
    <xf numFmtId="164" fontId="17" fillId="0" borderId="6" xfId="0" applyFont="1" applyFill="1" applyBorder="1" applyAlignment="1">
      <alignment horizontal="center" vertical="center" textRotation="90" wrapText="1"/>
    </xf>
    <xf numFmtId="164" fontId="16" fillId="0" borderId="10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 wrapText="1"/>
    </xf>
    <xf numFmtId="164" fontId="16" fillId="0" borderId="15" xfId="0" applyFont="1" applyFill="1" applyBorder="1" applyAlignment="1">
      <alignment horizontal="center" vertical="center" wrapText="1"/>
    </xf>
    <xf numFmtId="164" fontId="16" fillId="0" borderId="12" xfId="0" applyFont="1" applyFill="1" applyBorder="1" applyAlignment="1">
      <alignment horizontal="center" vertical="center" wrapText="1"/>
    </xf>
    <xf numFmtId="164" fontId="16" fillId="0" borderId="13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14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16" fillId="0" borderId="10" xfId="0" applyFont="1" applyFill="1" applyBorder="1" applyAlignment="1">
      <alignment horizontal="center" vertical="center"/>
    </xf>
    <xf numFmtId="164" fontId="16" fillId="0" borderId="11" xfId="0" applyFont="1" applyFill="1" applyBorder="1" applyAlignment="1">
      <alignment horizontal="center" vertical="center" wrapText="1"/>
    </xf>
    <xf numFmtId="164" fontId="16" fillId="0" borderId="16" xfId="0" applyFont="1" applyFill="1" applyBorder="1" applyAlignment="1">
      <alignment horizontal="center" vertical="center" wrapText="1"/>
    </xf>
    <xf numFmtId="164" fontId="16" fillId="0" borderId="16" xfId="0" applyFont="1" applyFill="1" applyBorder="1" applyAlignment="1">
      <alignment horizontal="center" vertical="center"/>
    </xf>
    <xf numFmtId="164" fontId="16" fillId="0" borderId="17" xfId="0" applyFont="1" applyFill="1" applyBorder="1" applyAlignment="1">
      <alignment horizontal="center" vertical="center" wrapText="1"/>
    </xf>
    <xf numFmtId="164" fontId="16" fillId="0" borderId="18" xfId="0" applyFont="1" applyFill="1" applyBorder="1" applyAlignment="1">
      <alignment horizontal="center" vertical="center" wrapText="1"/>
    </xf>
    <xf numFmtId="164" fontId="20" fillId="0" borderId="19" xfId="0" applyFont="1" applyFill="1" applyBorder="1" applyAlignment="1">
      <alignment/>
    </xf>
    <xf numFmtId="164" fontId="20" fillId="0" borderId="10" xfId="0" applyFont="1" applyFill="1" applyBorder="1" applyAlignment="1">
      <alignment/>
    </xf>
    <xf numFmtId="164" fontId="16" fillId="0" borderId="20" xfId="0" applyFont="1" applyFill="1" applyBorder="1" applyAlignment="1">
      <alignment/>
    </xf>
    <xf numFmtId="166" fontId="16" fillId="0" borderId="21" xfId="0" applyNumberFormat="1" applyFont="1" applyFill="1" applyBorder="1" applyAlignment="1">
      <alignment/>
    </xf>
    <xf numFmtId="164" fontId="16" fillId="0" borderId="22" xfId="0" applyFont="1" applyFill="1" applyBorder="1" applyAlignment="1">
      <alignment/>
    </xf>
    <xf numFmtId="167" fontId="16" fillId="0" borderId="22" xfId="0" applyNumberFormat="1" applyFont="1" applyFill="1" applyBorder="1" applyAlignment="1">
      <alignment/>
    </xf>
    <xf numFmtId="168" fontId="18" fillId="0" borderId="22" xfId="0" applyNumberFormat="1" applyFont="1" applyFill="1" applyBorder="1" applyAlignment="1">
      <alignment/>
    </xf>
    <xf numFmtId="168" fontId="18" fillId="0" borderId="23" xfId="0" applyNumberFormat="1" applyFont="1" applyFill="1" applyBorder="1" applyAlignment="1">
      <alignment/>
    </xf>
    <xf numFmtId="164" fontId="16" fillId="0" borderId="24" xfId="0" applyFont="1" applyFill="1" applyBorder="1" applyAlignment="1">
      <alignment/>
    </xf>
    <xf numFmtId="164" fontId="16" fillId="0" borderId="25" xfId="0" applyFont="1" applyFill="1" applyBorder="1" applyAlignment="1">
      <alignment/>
    </xf>
    <xf numFmtId="164" fontId="16" fillId="0" borderId="26" xfId="0" applyFont="1" applyFill="1" applyBorder="1" applyAlignment="1">
      <alignment/>
    </xf>
    <xf numFmtId="168" fontId="18" fillId="0" borderId="26" xfId="0" applyNumberFormat="1" applyFont="1" applyFill="1" applyBorder="1" applyAlignment="1">
      <alignment/>
    </xf>
    <xf numFmtId="164" fontId="16" fillId="0" borderId="27" xfId="0" applyFont="1" applyFill="1" applyBorder="1" applyAlignment="1">
      <alignment/>
    </xf>
    <xf numFmtId="164" fontId="18" fillId="0" borderId="28" xfId="0" applyFont="1" applyFill="1" applyBorder="1" applyAlignment="1">
      <alignment/>
    </xf>
    <xf numFmtId="168" fontId="18" fillId="0" borderId="29" xfId="0" applyNumberFormat="1" applyFont="1" applyFill="1" applyBorder="1" applyAlignment="1">
      <alignment/>
    </xf>
    <xf numFmtId="168" fontId="18" fillId="0" borderId="16" xfId="0" applyNumberFormat="1" applyFont="1" applyFill="1" applyBorder="1" applyAlignment="1">
      <alignment/>
    </xf>
    <xf numFmtId="168" fontId="18" fillId="0" borderId="30" xfId="0" applyNumberFormat="1" applyFont="1" applyFill="1" applyBorder="1" applyAlignment="1">
      <alignment/>
    </xf>
    <xf numFmtId="164" fontId="21" fillId="0" borderId="31" xfId="0" applyFont="1" applyFill="1" applyBorder="1" applyAlignment="1">
      <alignment/>
    </xf>
    <xf numFmtId="164" fontId="19" fillId="0" borderId="10" xfId="0" applyFont="1" applyFill="1" applyBorder="1" applyAlignment="1">
      <alignment/>
    </xf>
    <xf numFmtId="164" fontId="19" fillId="0" borderId="32" xfId="0" applyFont="1" applyFill="1" applyBorder="1" applyAlignment="1">
      <alignment/>
    </xf>
    <xf numFmtId="164" fontId="19" fillId="0" borderId="5" xfId="0" applyFont="1" applyFill="1" applyBorder="1" applyAlignment="1">
      <alignment/>
    </xf>
    <xf numFmtId="168" fontId="19" fillId="0" borderId="5" xfId="0" applyNumberFormat="1" applyFont="1" applyFill="1" applyBorder="1" applyAlignment="1">
      <alignment/>
    </xf>
    <xf numFmtId="168" fontId="19" fillId="0" borderId="33" xfId="0" applyNumberFormat="1" applyFont="1" applyFill="1" applyBorder="1" applyAlignment="1">
      <alignment/>
    </xf>
    <xf numFmtId="164" fontId="20" fillId="0" borderId="19" xfId="0" applyFont="1" applyFill="1" applyBorder="1" applyAlignment="1">
      <alignment/>
    </xf>
    <xf numFmtId="169" fontId="16" fillId="0" borderId="34" xfId="0" applyNumberFormat="1" applyFont="1" applyFill="1" applyBorder="1" applyAlignment="1">
      <alignment/>
    </xf>
    <xf numFmtId="164" fontId="16" fillId="0" borderId="34" xfId="0" applyFont="1" applyFill="1" applyBorder="1" applyAlignment="1">
      <alignment horizontal="left" wrapText="1"/>
    </xf>
    <xf numFmtId="164" fontId="16" fillId="0" borderId="34" xfId="0" applyFont="1" applyFill="1" applyBorder="1" applyAlignment="1">
      <alignment horizontal="center" wrapText="1"/>
    </xf>
    <xf numFmtId="168" fontId="22" fillId="0" borderId="34" xfId="0" applyNumberFormat="1" applyFont="1" applyFill="1" applyBorder="1" applyAlignment="1">
      <alignment/>
    </xf>
    <xf numFmtId="164" fontId="16" fillId="0" borderId="35" xfId="0" applyFont="1" applyBorder="1" applyAlignment="1">
      <alignment wrapText="1"/>
    </xf>
    <xf numFmtId="166" fontId="16" fillId="0" borderId="34" xfId="0" applyNumberFormat="1" applyFont="1" applyFill="1" applyBorder="1" applyAlignment="1">
      <alignment/>
    </xf>
    <xf numFmtId="164" fontId="16" fillId="0" borderId="34" xfId="0" applyFont="1" applyBorder="1" applyAlignment="1">
      <alignment/>
    </xf>
    <xf numFmtId="168" fontId="22" fillId="0" borderId="22" xfId="0" applyNumberFormat="1" applyFont="1" applyFill="1" applyBorder="1" applyAlignment="1">
      <alignment/>
    </xf>
    <xf numFmtId="164" fontId="16" fillId="0" borderId="34" xfId="0" applyFont="1" applyFill="1" applyBorder="1" applyAlignment="1">
      <alignment horizontal="left" wrapText="1"/>
    </xf>
    <xf numFmtId="164" fontId="16" fillId="0" borderId="16" xfId="0" applyFont="1" applyFill="1" applyBorder="1" applyAlignment="1">
      <alignment horizontal="center" wrapText="1"/>
    </xf>
    <xf numFmtId="168" fontId="22" fillId="0" borderId="34" xfId="0" applyNumberFormat="1" applyFont="1" applyFill="1" applyBorder="1" applyAlignment="1">
      <alignment/>
    </xf>
    <xf numFmtId="164" fontId="16" fillId="0" borderId="16" xfId="0" applyFont="1" applyFill="1" applyBorder="1" applyAlignment="1">
      <alignment horizontal="center" wrapText="1"/>
    </xf>
    <xf numFmtId="164" fontId="23" fillId="0" borderId="34" xfId="0" applyFont="1" applyFill="1" applyBorder="1" applyAlignment="1">
      <alignment horizontal="left" wrapText="1"/>
    </xf>
    <xf numFmtId="164" fontId="23" fillId="0" borderId="16" xfId="0" applyFont="1" applyFill="1" applyBorder="1" applyAlignment="1">
      <alignment horizontal="center" wrapText="1"/>
    </xf>
    <xf numFmtId="168" fontId="14" fillId="0" borderId="36" xfId="0" applyNumberFormat="1" applyFont="1" applyFill="1" applyBorder="1" applyAlignment="1">
      <alignment/>
    </xf>
    <xf numFmtId="168" fontId="19" fillId="0" borderId="11" xfId="0" applyNumberFormat="1" applyFont="1" applyFill="1" applyBorder="1" applyAlignment="1">
      <alignment/>
    </xf>
    <xf numFmtId="168" fontId="24" fillId="0" borderId="5" xfId="0" applyNumberFormat="1" applyFont="1" applyFill="1" applyBorder="1" applyAlignment="1">
      <alignment/>
    </xf>
    <xf numFmtId="164" fontId="20" fillId="0" borderId="36" xfId="0" applyFont="1" applyFill="1" applyBorder="1" applyAlignment="1">
      <alignment/>
    </xf>
    <xf numFmtId="164" fontId="14" fillId="0" borderId="36" xfId="0" applyFont="1" applyFill="1" applyBorder="1" applyAlignment="1">
      <alignment/>
    </xf>
    <xf numFmtId="164" fontId="19" fillId="0" borderId="37" xfId="0" applyFont="1" applyFill="1" applyBorder="1" applyAlignment="1">
      <alignment/>
    </xf>
    <xf numFmtId="164" fontId="19" fillId="0" borderId="38" xfId="0" applyFont="1" applyFill="1" applyBorder="1" applyAlignment="1">
      <alignment/>
    </xf>
    <xf numFmtId="168" fontId="19" fillId="0" borderId="38" xfId="0" applyNumberFormat="1" applyFont="1" applyFill="1" applyBorder="1" applyAlignment="1">
      <alignment/>
    </xf>
    <xf numFmtId="164" fontId="19" fillId="0" borderId="39" xfId="0" applyFont="1" applyFill="1" applyBorder="1" applyAlignment="1">
      <alignment/>
    </xf>
    <xf numFmtId="164" fontId="15" fillId="0" borderId="20" xfId="0" applyFont="1" applyFill="1" applyBorder="1" applyAlignment="1">
      <alignment/>
    </xf>
    <xf numFmtId="165" fontId="18" fillId="0" borderId="21" xfId="0" applyNumberFormat="1" applyFont="1" applyFill="1" applyBorder="1" applyAlignment="1">
      <alignment/>
    </xf>
    <xf numFmtId="165" fontId="18" fillId="0" borderId="22" xfId="0" applyNumberFormat="1" applyFont="1" applyFill="1" applyBorder="1" applyAlignment="1">
      <alignment/>
    </xf>
    <xf numFmtId="165" fontId="22" fillId="0" borderId="22" xfId="0" applyNumberFormat="1" applyFont="1" applyFill="1" applyBorder="1" applyAlignment="1">
      <alignment/>
    </xf>
    <xf numFmtId="170" fontId="22" fillId="0" borderId="22" xfId="0" applyNumberFormat="1" applyFont="1" applyFill="1" applyBorder="1" applyAlignment="1">
      <alignment/>
    </xf>
    <xf numFmtId="165" fontId="22" fillId="0" borderId="23" xfId="0" applyNumberFormat="1" applyFont="1" applyFill="1" applyBorder="1" applyAlignment="1">
      <alignment/>
    </xf>
    <xf numFmtId="164" fontId="14" fillId="0" borderId="31" xfId="0" applyFont="1" applyFill="1" applyBorder="1" applyAlignment="1">
      <alignment/>
    </xf>
    <xf numFmtId="165" fontId="19" fillId="0" borderId="28" xfId="0" applyNumberFormat="1" applyFont="1" applyFill="1" applyBorder="1" applyAlignment="1">
      <alignment/>
    </xf>
    <xf numFmtId="165" fontId="19" fillId="0" borderId="16" xfId="0" applyNumberFormat="1" applyFont="1" applyFill="1" applyBorder="1" applyAlignment="1">
      <alignment/>
    </xf>
    <xf numFmtId="165" fontId="24" fillId="0" borderId="16" xfId="0" applyNumberFormat="1" applyFont="1" applyFill="1" applyBorder="1" applyAlignment="1">
      <alignment/>
    </xf>
    <xf numFmtId="165" fontId="24" fillId="0" borderId="40" xfId="0" applyNumberFormat="1" applyFont="1" applyFill="1" applyBorder="1" applyAlignment="1">
      <alignment/>
    </xf>
    <xf numFmtId="164" fontId="15" fillId="0" borderId="36" xfId="0" applyFont="1" applyFill="1" applyBorder="1" applyAlignment="1">
      <alignment/>
    </xf>
    <xf numFmtId="165" fontId="19" fillId="0" borderId="37" xfId="0" applyNumberFormat="1" applyFont="1" applyFill="1" applyBorder="1" applyAlignment="1">
      <alignment/>
    </xf>
    <xf numFmtId="165" fontId="18" fillId="0" borderId="38" xfId="0" applyNumberFormat="1" applyFont="1" applyFill="1" applyBorder="1" applyAlignment="1">
      <alignment/>
    </xf>
    <xf numFmtId="165" fontId="22" fillId="0" borderId="38" xfId="0" applyNumberFormat="1" applyFont="1" applyFill="1" applyBorder="1" applyAlignment="1">
      <alignment/>
    </xf>
    <xf numFmtId="170" fontId="22" fillId="0" borderId="38" xfId="0" applyNumberFormat="1" applyFont="1" applyFill="1" applyBorder="1" applyAlignment="1">
      <alignment/>
    </xf>
    <xf numFmtId="165" fontId="22" fillId="0" borderId="39" xfId="0" applyNumberFormat="1" applyFont="1" applyFill="1" applyBorder="1" applyAlignment="1">
      <alignment/>
    </xf>
    <xf numFmtId="165" fontId="16" fillId="0" borderId="21" xfId="0" applyNumberFormat="1" applyFont="1" applyFill="1" applyBorder="1" applyAlignment="1">
      <alignment wrapText="1"/>
    </xf>
    <xf numFmtId="165" fontId="16" fillId="0" borderId="22" xfId="0" applyNumberFormat="1" applyFont="1" applyFill="1" applyBorder="1" applyAlignment="1">
      <alignment wrapText="1"/>
    </xf>
    <xf numFmtId="171" fontId="22" fillId="0" borderId="22" xfId="0" applyNumberFormat="1" applyFont="1" applyFill="1" applyBorder="1" applyAlignment="1">
      <alignment wrapText="1"/>
    </xf>
    <xf numFmtId="168" fontId="22" fillId="0" borderId="23" xfId="0" applyNumberFormat="1" applyFont="1" applyFill="1" applyBorder="1" applyAlignment="1">
      <alignment/>
    </xf>
    <xf numFmtId="165" fontId="19" fillId="0" borderId="21" xfId="0" applyNumberFormat="1" applyFont="1" applyFill="1" applyBorder="1" applyAlignment="1">
      <alignment/>
    </xf>
    <xf numFmtId="168" fontId="24" fillId="0" borderId="22" xfId="0" applyNumberFormat="1" applyFont="1" applyFill="1" applyBorder="1" applyAlignment="1">
      <alignment/>
    </xf>
    <xf numFmtId="165" fontId="24" fillId="0" borderId="22" xfId="0" applyNumberFormat="1" applyFont="1" applyFill="1" applyBorder="1" applyAlignment="1">
      <alignment/>
    </xf>
    <xf numFmtId="168" fontId="24" fillId="0" borderId="41" xfId="0" applyNumberFormat="1" applyFont="1" applyFill="1" applyBorder="1" applyAlignment="1">
      <alignment/>
    </xf>
    <xf numFmtId="164" fontId="15" fillId="0" borderId="31" xfId="0" applyFont="1" applyFill="1" applyBorder="1" applyAlignment="1">
      <alignment/>
    </xf>
    <xf numFmtId="165" fontId="19" fillId="0" borderId="42" xfId="0" applyNumberFormat="1" applyFont="1" applyFill="1" applyBorder="1" applyAlignment="1">
      <alignment/>
    </xf>
    <xf numFmtId="165" fontId="18" fillId="0" borderId="16" xfId="0" applyNumberFormat="1" applyFont="1" applyFill="1" applyBorder="1" applyAlignment="1">
      <alignment/>
    </xf>
    <xf numFmtId="170" fontId="22" fillId="0" borderId="16" xfId="0" applyNumberFormat="1" applyFont="1" applyFill="1" applyBorder="1" applyAlignment="1">
      <alignment/>
    </xf>
    <xf numFmtId="165" fontId="22" fillId="0" borderId="16" xfId="0" applyNumberFormat="1" applyFont="1" applyFill="1" applyBorder="1" applyAlignment="1">
      <alignment/>
    </xf>
    <xf numFmtId="168" fontId="22" fillId="0" borderId="16" xfId="0" applyNumberFormat="1" applyFont="1" applyFill="1" applyBorder="1" applyAlignment="1">
      <alignment/>
    </xf>
    <xf numFmtId="168" fontId="22" fillId="0" borderId="30" xfId="0" applyNumberFormat="1" applyFont="1" applyFill="1" applyBorder="1" applyAlignment="1">
      <alignment/>
    </xf>
    <xf numFmtId="164" fontId="14" fillId="0" borderId="10" xfId="0" applyFont="1" applyFill="1" applyBorder="1" applyAlignment="1">
      <alignment/>
    </xf>
    <xf numFmtId="165" fontId="19" fillId="0" borderId="11" xfId="0" applyNumberFormat="1" applyFont="1" applyFill="1" applyBorder="1" applyAlignment="1">
      <alignment/>
    </xf>
    <xf numFmtId="165" fontId="19" fillId="0" borderId="5" xfId="0" applyNumberFormat="1" applyFont="1" applyFill="1" applyBorder="1" applyAlignment="1">
      <alignment/>
    </xf>
    <xf numFmtId="168" fontId="24" fillId="0" borderId="33" xfId="0" applyNumberFormat="1" applyFont="1" applyFill="1" applyBorder="1" applyAlignment="1">
      <alignment/>
    </xf>
    <xf numFmtId="164" fontId="20" fillId="0" borderId="10" xfId="0" applyFont="1" applyFill="1" applyBorder="1" applyAlignment="1">
      <alignment/>
    </xf>
    <xf numFmtId="172" fontId="20" fillId="0" borderId="10" xfId="0" applyNumberFormat="1" applyFont="1" applyFill="1" applyBorder="1" applyAlignment="1">
      <alignment/>
    </xf>
    <xf numFmtId="164" fontId="15" fillId="0" borderId="43" xfId="0" applyFont="1" applyFill="1" applyBorder="1" applyAlignment="1">
      <alignment/>
    </xf>
    <xf numFmtId="165" fontId="18" fillId="0" borderId="23" xfId="0" applyNumberFormat="1" applyFont="1" applyFill="1" applyBorder="1" applyAlignment="1">
      <alignment/>
    </xf>
    <xf numFmtId="164" fontId="15" fillId="0" borderId="44" xfId="0" applyFont="1" applyFill="1" applyBorder="1" applyAlignment="1">
      <alignment/>
    </xf>
    <xf numFmtId="165" fontId="18" fillId="0" borderId="45" xfId="0" applyNumberFormat="1" applyFont="1" applyFill="1" applyBorder="1" applyAlignment="1">
      <alignment/>
    </xf>
    <xf numFmtId="165" fontId="18" fillId="0" borderId="29" xfId="0" applyNumberFormat="1" applyFont="1" applyFill="1" applyBorder="1" applyAlignment="1">
      <alignment/>
    </xf>
    <xf numFmtId="165" fontId="18" fillId="0" borderId="30" xfId="0" applyNumberFormat="1" applyFont="1" applyFill="1" applyBorder="1" applyAlignment="1">
      <alignment/>
    </xf>
    <xf numFmtId="164" fontId="14" fillId="0" borderId="37" xfId="0" applyFont="1" applyFill="1" applyBorder="1" applyAlignment="1">
      <alignment/>
    </xf>
    <xf numFmtId="165" fontId="19" fillId="0" borderId="46" xfId="0" applyNumberFormat="1" applyFont="1" applyFill="1" applyBorder="1" applyAlignment="1">
      <alignment/>
    </xf>
    <xf numFmtId="165" fontId="19" fillId="0" borderId="35" xfId="0" applyNumberFormat="1" applyFont="1" applyFill="1" applyBorder="1" applyAlignment="1">
      <alignment/>
    </xf>
    <xf numFmtId="172" fontId="19" fillId="0" borderId="35" xfId="0" applyNumberFormat="1" applyFont="1" applyFill="1" applyBorder="1" applyAlignment="1">
      <alignment/>
    </xf>
    <xf numFmtId="165" fontId="24" fillId="0" borderId="35" xfId="0" applyNumberFormat="1" applyFont="1" applyFill="1" applyBorder="1" applyAlignment="1">
      <alignment/>
    </xf>
    <xf numFmtId="165" fontId="24" fillId="0" borderId="47" xfId="0" applyNumberFormat="1" applyFont="1" applyFill="1" applyBorder="1" applyAlignment="1">
      <alignment/>
    </xf>
    <xf numFmtId="164" fontId="14" fillId="0" borderId="48" xfId="0" applyFont="1" applyFill="1" applyBorder="1" applyAlignment="1">
      <alignment/>
    </xf>
    <xf numFmtId="165" fontId="19" fillId="0" borderId="49" xfId="0" applyNumberFormat="1" applyFont="1" applyFill="1" applyBorder="1" applyAlignment="1">
      <alignment/>
    </xf>
    <xf numFmtId="165" fontId="19" fillId="0" borderId="50" xfId="0" applyNumberFormat="1" applyFont="1" applyFill="1" applyBorder="1" applyAlignment="1">
      <alignment/>
    </xf>
    <xf numFmtId="168" fontId="24" fillId="0" borderId="50" xfId="0" applyNumberFormat="1" applyFont="1" applyFill="1" applyBorder="1" applyAlignment="1">
      <alignment/>
    </xf>
    <xf numFmtId="164" fontId="25" fillId="0" borderId="0" xfId="0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70" fontId="25" fillId="0" borderId="0" xfId="0" applyNumberFormat="1" applyFont="1" applyFill="1" applyBorder="1" applyAlignment="1">
      <alignment/>
    </xf>
    <xf numFmtId="168" fontId="25" fillId="0" borderId="0" xfId="0" applyNumberFormat="1" applyFont="1" applyFill="1" applyBorder="1" applyAlignment="1">
      <alignment/>
    </xf>
    <xf numFmtId="164" fontId="26" fillId="0" borderId="0" xfId="0" applyFont="1" applyFill="1" applyAlignment="1">
      <alignment/>
    </xf>
    <xf numFmtId="164" fontId="22" fillId="0" borderId="0" xfId="0" applyFont="1" applyFill="1" applyBorder="1" applyAlignment="1">
      <alignment horizontal="left"/>
    </xf>
    <xf numFmtId="164" fontId="22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7" fillId="0" borderId="0" xfId="0" applyFont="1" applyFill="1" applyBorder="1" applyAlignment="1">
      <alignment horizontal="center"/>
    </xf>
    <xf numFmtId="164" fontId="27" fillId="0" borderId="0" xfId="0" applyFont="1" applyFill="1" applyAlignment="1">
      <alignment horizontal="left"/>
    </xf>
    <xf numFmtId="164" fontId="22" fillId="0" borderId="0" xfId="0" applyFont="1" applyFill="1" applyAlignment="1">
      <alignment horizontal="center"/>
    </xf>
    <xf numFmtId="164" fontId="17" fillId="0" borderId="0" xfId="0" applyFont="1" applyFill="1" applyAlignment="1">
      <alignment/>
    </xf>
    <xf numFmtId="164" fontId="29" fillId="0" borderId="0" xfId="0" applyFont="1" applyAlignment="1">
      <alignment/>
    </xf>
    <xf numFmtId="164" fontId="17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29" fillId="0" borderId="0" xfId="0" applyFont="1" applyBorder="1" applyAlignment="1">
      <alignment/>
    </xf>
    <xf numFmtId="164" fontId="17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30" fillId="0" borderId="0" xfId="0" applyFont="1" applyFill="1" applyAlignment="1">
      <alignment/>
    </xf>
    <xf numFmtId="164" fontId="30" fillId="0" borderId="0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31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19" fillId="0" borderId="0" xfId="0" applyFont="1" applyFill="1" applyAlignment="1">
      <alignment/>
    </xf>
    <xf numFmtId="173" fontId="32" fillId="0" borderId="0" xfId="0" applyNumberFormat="1" applyFont="1" applyFill="1" applyAlignment="1">
      <alignment/>
    </xf>
    <xf numFmtId="164" fontId="33" fillId="0" borderId="0" xfId="0" applyFont="1" applyFill="1" applyAlignment="1">
      <alignment/>
    </xf>
    <xf numFmtId="164" fontId="34" fillId="0" borderId="0" xfId="0" applyFont="1" applyFill="1" applyAlignment="1">
      <alignment/>
    </xf>
    <xf numFmtId="166" fontId="19" fillId="0" borderId="0" xfId="0" applyNumberFormat="1" applyFont="1" applyFill="1" applyAlignment="1">
      <alignment/>
    </xf>
    <xf numFmtId="164" fontId="20" fillId="0" borderId="0" xfId="0" applyFont="1" applyFill="1" applyAlignment="1">
      <alignment/>
    </xf>
    <xf numFmtId="164" fontId="35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22" fillId="0" borderId="10" xfId="0" applyFont="1" applyFill="1" applyBorder="1" applyAlignment="1">
      <alignment horizontal="center" vertical="center" wrapText="1"/>
    </xf>
    <xf numFmtId="164" fontId="22" fillId="0" borderId="3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 wrapText="1"/>
    </xf>
    <xf numFmtId="164" fontId="24" fillId="0" borderId="15" xfId="0" applyFont="1" applyFill="1" applyBorder="1" applyAlignment="1">
      <alignment horizontal="center" vertical="center" wrapText="1"/>
    </xf>
    <xf numFmtId="164" fontId="22" fillId="0" borderId="12" xfId="0" applyFont="1" applyFill="1" applyBorder="1" applyAlignment="1">
      <alignment horizontal="center" vertical="center" wrapText="1"/>
    </xf>
    <xf numFmtId="164" fontId="24" fillId="0" borderId="13" xfId="0" applyFont="1" applyFill="1" applyBorder="1" applyAlignment="1">
      <alignment horizontal="center" vertical="center" wrapText="1"/>
    </xf>
    <xf numFmtId="164" fontId="22" fillId="0" borderId="9" xfId="0" applyFont="1" applyFill="1" applyBorder="1" applyAlignment="1">
      <alignment horizontal="center" vertical="center" wrapText="1"/>
    </xf>
    <xf numFmtId="164" fontId="16" fillId="0" borderId="35" xfId="0" applyFont="1" applyBorder="1" applyAlignment="1">
      <alignment wrapText="1"/>
    </xf>
    <xf numFmtId="166" fontId="16" fillId="0" borderId="34" xfId="0" applyNumberFormat="1" applyFont="1" applyFill="1" applyBorder="1" applyAlignment="1">
      <alignment/>
    </xf>
    <xf numFmtId="171" fontId="16" fillId="0" borderId="22" xfId="0" applyNumberFormat="1" applyFont="1" applyFill="1" applyBorder="1" applyAlignment="1">
      <alignment wrapText="1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view="pageBreakPreview" zoomScale="42" zoomScaleNormal="50" zoomScaleSheetLayoutView="42" workbookViewId="0" topLeftCell="A4">
      <selection activeCell="B26" sqref="B26"/>
    </sheetView>
  </sheetViews>
  <sheetFormatPr defaultColWidth="10.28125" defaultRowHeight="12.75"/>
  <cols>
    <col min="1" max="1" width="11.421875" style="0" customWidth="1"/>
    <col min="2" max="2" width="46.28125" style="0" customWidth="1"/>
    <col min="3" max="3" width="25.7109375" style="0" customWidth="1"/>
    <col min="4" max="4" width="29.57421875" style="0" customWidth="1"/>
    <col min="5" max="5" width="27.7109375" style="0" customWidth="1"/>
    <col min="6" max="6" width="22.7109375" style="0" customWidth="1"/>
    <col min="7" max="7" width="23.00390625" style="0" customWidth="1"/>
    <col min="8" max="8" width="30.00390625" style="0" customWidth="1"/>
    <col min="9" max="10" width="11.421875" style="0" customWidth="1"/>
    <col min="11" max="11" width="31.140625" style="0" customWidth="1"/>
    <col min="12" max="12" width="29.57421875" style="0" customWidth="1"/>
    <col min="13" max="13" width="11.421875" style="0" customWidth="1"/>
    <col min="14" max="14" width="28.421875" style="0" customWidth="1"/>
    <col min="15" max="15" width="29.00390625" style="0" customWidth="1"/>
    <col min="16" max="16" width="11.421875" style="0" customWidth="1"/>
    <col min="17" max="17" width="26.57421875" style="0" customWidth="1"/>
    <col min="18" max="18" width="26.140625" style="0" customWidth="1"/>
    <col min="19" max="19" width="11.421875" style="0" customWidth="1"/>
    <col min="20" max="20" width="33.140625" style="0" customWidth="1"/>
    <col min="21" max="21" width="26.140625" style="0" customWidth="1"/>
    <col min="22" max="28" width="11.421875" style="0" customWidth="1"/>
    <col min="29" max="29" width="35.421875" style="0" customWidth="1"/>
    <col min="30" max="30" width="23.71093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3" t="s">
        <v>11</v>
      </c>
      <c r="I6" s="13"/>
      <c r="J6" s="13"/>
      <c r="K6" s="17" t="s">
        <v>12</v>
      </c>
      <c r="L6" s="17"/>
      <c r="M6" s="17"/>
      <c r="N6" s="18" t="s">
        <v>13</v>
      </c>
      <c r="O6" s="18"/>
      <c r="P6" s="18"/>
      <c r="Q6" s="19" t="s">
        <v>14</v>
      </c>
      <c r="R6" s="19"/>
      <c r="S6" s="19"/>
      <c r="T6" s="20" t="s">
        <v>15</v>
      </c>
      <c r="U6" s="20"/>
      <c r="V6" s="20"/>
      <c r="W6" s="15" t="s">
        <v>16</v>
      </c>
      <c r="X6" s="15"/>
      <c r="Y6" s="15"/>
      <c r="Z6" s="21" t="s">
        <v>17</v>
      </c>
      <c r="AA6" s="21"/>
      <c r="AB6" s="21"/>
      <c r="AC6" s="22" t="s">
        <v>18</v>
      </c>
      <c r="AD6" s="22"/>
      <c r="AE6" s="22"/>
    </row>
    <row r="7" spans="1:31" ht="153">
      <c r="A7" s="12"/>
      <c r="B7" s="13"/>
      <c r="C7" s="13"/>
      <c r="D7" s="14"/>
      <c r="E7" s="15"/>
      <c r="F7" s="15"/>
      <c r="G7" s="16"/>
      <c r="H7" s="23" t="s">
        <v>19</v>
      </c>
      <c r="I7" s="24" t="s">
        <v>20</v>
      </c>
      <c r="J7" s="25" t="s">
        <v>21</v>
      </c>
      <c r="K7" s="26" t="s">
        <v>22</v>
      </c>
      <c r="L7" s="24" t="s">
        <v>20</v>
      </c>
      <c r="M7" s="26" t="s">
        <v>21</v>
      </c>
      <c r="N7" s="27" t="s">
        <v>19</v>
      </c>
      <c r="O7" s="24" t="s">
        <v>20</v>
      </c>
      <c r="P7" s="27" t="s">
        <v>21</v>
      </c>
      <c r="Q7" s="12" t="s">
        <v>22</v>
      </c>
      <c r="R7" s="28" t="s">
        <v>20</v>
      </c>
      <c r="S7" s="29" t="s">
        <v>21</v>
      </c>
      <c r="T7" s="26" t="s">
        <v>23</v>
      </c>
      <c r="U7" s="30" t="s">
        <v>20</v>
      </c>
      <c r="V7" s="31" t="s">
        <v>21</v>
      </c>
      <c r="W7" s="32" t="s">
        <v>23</v>
      </c>
      <c r="X7" s="33" t="s">
        <v>20</v>
      </c>
      <c r="Y7" s="32" t="s">
        <v>21</v>
      </c>
      <c r="Z7" s="32" t="s">
        <v>23</v>
      </c>
      <c r="AA7" s="33" t="s">
        <v>20</v>
      </c>
      <c r="AB7" s="34" t="s">
        <v>21</v>
      </c>
      <c r="AC7" s="26" t="s">
        <v>24</v>
      </c>
      <c r="AD7" s="30" t="s">
        <v>20</v>
      </c>
      <c r="AE7" s="26" t="s">
        <v>21</v>
      </c>
    </row>
    <row r="8" spans="1:31" ht="21.75">
      <c r="A8" s="35">
        <v>1</v>
      </c>
      <c r="B8" s="36">
        <v>2</v>
      </c>
      <c r="C8" s="36">
        <v>3</v>
      </c>
      <c r="D8" s="37">
        <v>4</v>
      </c>
      <c r="E8" s="38">
        <v>5</v>
      </c>
      <c r="F8" s="38">
        <v>6</v>
      </c>
      <c r="G8" s="39">
        <v>7</v>
      </c>
      <c r="H8" s="40">
        <v>8</v>
      </c>
      <c r="I8" s="41">
        <v>9</v>
      </c>
      <c r="J8" s="42">
        <v>10</v>
      </c>
      <c r="K8" s="40">
        <v>11</v>
      </c>
      <c r="L8" s="36">
        <v>12</v>
      </c>
      <c r="M8" s="43">
        <v>13</v>
      </c>
      <c r="N8" s="42">
        <v>14</v>
      </c>
      <c r="O8" s="36">
        <v>15</v>
      </c>
      <c r="P8" s="42">
        <v>16</v>
      </c>
      <c r="Q8" s="36">
        <v>17</v>
      </c>
      <c r="R8" s="41">
        <v>18</v>
      </c>
      <c r="S8" s="36">
        <v>19</v>
      </c>
      <c r="T8" s="44">
        <v>20</v>
      </c>
      <c r="U8" s="45">
        <v>21</v>
      </c>
      <c r="V8" s="46">
        <v>22</v>
      </c>
      <c r="W8" s="47">
        <v>23</v>
      </c>
      <c r="X8" s="48">
        <v>24</v>
      </c>
      <c r="Y8" s="47">
        <v>25</v>
      </c>
      <c r="Z8" s="47">
        <v>26</v>
      </c>
      <c r="AA8" s="48">
        <v>27</v>
      </c>
      <c r="AB8" s="49">
        <v>28</v>
      </c>
      <c r="AC8" s="50">
        <v>23</v>
      </c>
      <c r="AD8" s="45">
        <v>24</v>
      </c>
      <c r="AE8" s="35">
        <v>25</v>
      </c>
    </row>
    <row r="9" spans="1:31" ht="28.5">
      <c r="A9" s="51" t="s">
        <v>25</v>
      </c>
      <c r="B9" s="52" t="s">
        <v>26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26.25">
      <c r="A10" s="53"/>
      <c r="B10" s="54"/>
      <c r="C10" s="55"/>
      <c r="D10" s="55"/>
      <c r="E10" s="55"/>
      <c r="F10" s="56"/>
      <c r="G10" s="5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>
        <f aca="true" t="shared" si="0" ref="AC10:AC12">H10+N10-T10-Z10</f>
        <v>0</v>
      </c>
      <c r="AD10" s="57">
        <f aca="true" t="shared" si="1" ref="AD10:AD12">I10+Q10-U10-AA10</f>
        <v>0</v>
      </c>
      <c r="AE10" s="58">
        <f aca="true" t="shared" si="2" ref="AE10:AE12">J10+R10-V10-AB10</f>
        <v>0</v>
      </c>
    </row>
    <row r="11" spans="1:31" ht="26.25">
      <c r="A11" s="59"/>
      <c r="B11" s="60"/>
      <c r="C11" s="61"/>
      <c r="D11" s="61"/>
      <c r="E11" s="61"/>
      <c r="F11" s="61"/>
      <c r="G11" s="61"/>
      <c r="H11" s="62"/>
      <c r="I11" s="62"/>
      <c r="J11" s="62"/>
      <c r="K11" s="62"/>
      <c r="L11" s="62"/>
      <c r="M11" s="62"/>
      <c r="N11" s="57"/>
      <c r="O11" s="57"/>
      <c r="P11" s="57"/>
      <c r="Q11" s="62"/>
      <c r="R11" s="62"/>
      <c r="S11" s="62"/>
      <c r="T11" s="57"/>
      <c r="U11" s="57"/>
      <c r="V11" s="57"/>
      <c r="W11" s="62"/>
      <c r="X11" s="62"/>
      <c r="Y11" s="62"/>
      <c r="Z11" s="57"/>
      <c r="AA11" s="57"/>
      <c r="AB11" s="57"/>
      <c r="AC11" s="57">
        <f t="shared" si="0"/>
        <v>0</v>
      </c>
      <c r="AD11" s="57">
        <f t="shared" si="1"/>
        <v>0</v>
      </c>
      <c r="AE11" s="58">
        <f t="shared" si="2"/>
        <v>0</v>
      </c>
    </row>
    <row r="12" spans="1:31" ht="26.25">
      <c r="A12" s="63"/>
      <c r="B12" s="64" t="s">
        <v>27</v>
      </c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6"/>
      <c r="O12" s="66"/>
      <c r="P12" s="66"/>
      <c r="Q12" s="65"/>
      <c r="R12" s="65"/>
      <c r="S12" s="65"/>
      <c r="T12" s="66"/>
      <c r="U12" s="66"/>
      <c r="V12" s="66"/>
      <c r="W12" s="65"/>
      <c r="X12" s="65"/>
      <c r="Y12" s="65"/>
      <c r="Z12" s="66"/>
      <c r="AA12" s="66"/>
      <c r="AB12" s="66"/>
      <c r="AC12" s="66">
        <f t="shared" si="0"/>
        <v>0</v>
      </c>
      <c r="AD12" s="66">
        <f t="shared" si="1"/>
        <v>0</v>
      </c>
      <c r="AE12" s="67">
        <f t="shared" si="2"/>
        <v>0</v>
      </c>
    </row>
    <row r="13" spans="1:31" ht="26.25">
      <c r="A13" s="68"/>
      <c r="B13" s="69" t="s">
        <v>28</v>
      </c>
      <c r="C13" s="70"/>
      <c r="D13" s="71"/>
      <c r="E13" s="71"/>
      <c r="F13" s="71"/>
      <c r="G13" s="71"/>
      <c r="H13" s="72">
        <f>SUM(H10:H12)</f>
        <v>0</v>
      </c>
      <c r="I13" s="72">
        <f>SUM(I10:I12)</f>
        <v>0</v>
      </c>
      <c r="J13" s="72">
        <f>SUM(J10:J12)</f>
        <v>0</v>
      </c>
      <c r="K13" s="72">
        <f>SUM(K10:K12)</f>
        <v>0</v>
      </c>
      <c r="L13" s="72">
        <f>SUM(L10:L12)</f>
        <v>0</v>
      </c>
      <c r="M13" s="72">
        <f>SUM(M10:M12)</f>
        <v>0</v>
      </c>
      <c r="N13" s="72">
        <f>SUM(N10:N12)</f>
        <v>0</v>
      </c>
      <c r="O13" s="72">
        <f>SUM(O10:O12)</f>
        <v>0</v>
      </c>
      <c r="P13" s="72">
        <f>SUM(P10:P12)</f>
        <v>0</v>
      </c>
      <c r="Q13" s="72">
        <f>SUM(Q10:Q12)</f>
        <v>0</v>
      </c>
      <c r="R13" s="72">
        <f>SUM(R10:R12)</f>
        <v>0</v>
      </c>
      <c r="S13" s="72">
        <f>SUM(S10:S12)</f>
        <v>0</v>
      </c>
      <c r="T13" s="72">
        <f>SUM(T10:T12)</f>
        <v>0</v>
      </c>
      <c r="U13" s="72">
        <f>SUM(U10:U12)</f>
        <v>0</v>
      </c>
      <c r="V13" s="72">
        <f>SUM(V10:V12)</f>
        <v>0</v>
      </c>
      <c r="W13" s="72">
        <f>SUM(W10:W12)</f>
        <v>0</v>
      </c>
      <c r="X13" s="72">
        <f>SUM(X10:X12)</f>
        <v>0</v>
      </c>
      <c r="Y13" s="72">
        <f>SUM(Y10:Y12)</f>
        <v>0</v>
      </c>
      <c r="Z13" s="72">
        <f>SUM(Z10:Z12)</f>
        <v>0</v>
      </c>
      <c r="AA13" s="72">
        <f>SUM(AA10:AA12)</f>
        <v>0</v>
      </c>
      <c r="AB13" s="72">
        <f>SUM(AB10:AB12)</f>
        <v>0</v>
      </c>
      <c r="AC13" s="72">
        <f>SUM(AC10:AC12)</f>
        <v>0</v>
      </c>
      <c r="AD13" s="72">
        <f>SUM(AD10:AD12)</f>
        <v>0</v>
      </c>
      <c r="AE13" s="73">
        <f>SUM(AE10:AE12)</f>
        <v>0</v>
      </c>
    </row>
    <row r="14" spans="1:31" ht="28.5">
      <c r="A14" s="51" t="s">
        <v>29</v>
      </c>
      <c r="B14" s="74" t="s">
        <v>30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75">
      <c r="A15" s="75" t="s">
        <v>31</v>
      </c>
      <c r="B15" s="76" t="s">
        <v>32</v>
      </c>
      <c r="C15" s="77" t="s">
        <v>33</v>
      </c>
      <c r="D15" s="78">
        <v>17800000</v>
      </c>
      <c r="E15" s="79" t="s">
        <v>34</v>
      </c>
      <c r="F15" s="80">
        <v>43423</v>
      </c>
      <c r="G15" s="81"/>
      <c r="H15" s="78">
        <v>17800000</v>
      </c>
      <c r="I15" s="78"/>
      <c r="J15" s="78"/>
      <c r="K15" s="78"/>
      <c r="L15" s="78"/>
      <c r="M15" s="78"/>
      <c r="N15" s="78"/>
      <c r="O15" s="78">
        <v>811622.05</v>
      </c>
      <c r="P15" s="78"/>
      <c r="Q15" s="78"/>
      <c r="R15" s="78">
        <f aca="true" t="shared" si="3" ref="R15:R19">L15</f>
        <v>0</v>
      </c>
      <c r="S15" s="78"/>
      <c r="T15" s="78">
        <f>2000000+3000000+1000000+11800000</f>
        <v>17800000</v>
      </c>
      <c r="U15" s="78">
        <f aca="true" t="shared" si="4" ref="U15:U19">O15</f>
        <v>811622.05</v>
      </c>
      <c r="V15" s="78"/>
      <c r="W15" s="78"/>
      <c r="X15" s="78"/>
      <c r="Y15" s="78"/>
      <c r="Z15" s="78"/>
      <c r="AA15" s="78"/>
      <c r="AB15" s="78"/>
      <c r="AC15" s="82">
        <f aca="true" t="shared" si="5" ref="AC15:AC19">H15+N15-T15</f>
        <v>0</v>
      </c>
      <c r="AD15" s="78"/>
      <c r="AE15" s="78"/>
    </row>
    <row r="16" spans="1:31" ht="74.25">
      <c r="A16" s="75" t="s">
        <v>35</v>
      </c>
      <c r="B16" s="83" t="s">
        <v>36</v>
      </c>
      <c r="C16" s="84" t="s">
        <v>37</v>
      </c>
      <c r="D16" s="78">
        <v>4000000</v>
      </c>
      <c r="E16" s="79" t="s">
        <v>34</v>
      </c>
      <c r="F16" s="80">
        <v>43430</v>
      </c>
      <c r="G16" s="81"/>
      <c r="H16" s="78">
        <v>4000000</v>
      </c>
      <c r="I16" s="78"/>
      <c r="J16" s="78"/>
      <c r="K16" s="78"/>
      <c r="L16" s="85">
        <v>21238.36</v>
      </c>
      <c r="M16" s="78"/>
      <c r="N16" s="78"/>
      <c r="O16" s="78">
        <f>210259.73+24689.59+24689.59+23893.15+21238.36</f>
        <v>304770.42</v>
      </c>
      <c r="P16" s="78"/>
      <c r="Q16" s="78"/>
      <c r="R16" s="78">
        <f t="shared" si="3"/>
        <v>21238.36</v>
      </c>
      <c r="S16" s="78"/>
      <c r="T16" s="78">
        <v>4000000</v>
      </c>
      <c r="U16" s="78">
        <f t="shared" si="4"/>
        <v>304770.42</v>
      </c>
      <c r="V16" s="78"/>
      <c r="W16" s="78"/>
      <c r="X16" s="78"/>
      <c r="Y16" s="78"/>
      <c r="Z16" s="78"/>
      <c r="AA16" s="78"/>
      <c r="AB16" s="78"/>
      <c r="AC16" s="82">
        <f t="shared" si="5"/>
        <v>0</v>
      </c>
      <c r="AD16" s="78"/>
      <c r="AE16" s="78"/>
    </row>
    <row r="17" spans="1:31" ht="39">
      <c r="A17" s="75" t="s">
        <v>38</v>
      </c>
      <c r="B17" s="83" t="s">
        <v>39</v>
      </c>
      <c r="C17" s="84" t="s">
        <v>37</v>
      </c>
      <c r="D17" s="78">
        <v>3000000</v>
      </c>
      <c r="E17" s="79" t="s">
        <v>34</v>
      </c>
      <c r="F17" s="80">
        <v>43607</v>
      </c>
      <c r="G17" s="81"/>
      <c r="H17" s="78"/>
      <c r="I17" s="78"/>
      <c r="J17" s="78"/>
      <c r="K17" s="78">
        <v>0</v>
      </c>
      <c r="L17" s="85">
        <v>23124.82</v>
      </c>
      <c r="M17" s="78"/>
      <c r="N17" s="78">
        <v>3000000</v>
      </c>
      <c r="O17" s="78">
        <f>48562.12+23895.65+23895.65+23124.82+23895.65+23124.82</f>
        <v>166498.71000000002</v>
      </c>
      <c r="P17" s="78"/>
      <c r="Q17" s="78"/>
      <c r="R17" s="78">
        <f t="shared" si="3"/>
        <v>23124.82</v>
      </c>
      <c r="S17" s="78"/>
      <c r="T17" s="78"/>
      <c r="U17" s="78">
        <f t="shared" si="4"/>
        <v>166498.71000000002</v>
      </c>
      <c r="V17" s="78"/>
      <c r="W17" s="78"/>
      <c r="X17" s="78"/>
      <c r="Y17" s="78"/>
      <c r="Z17" s="78"/>
      <c r="AA17" s="78"/>
      <c r="AB17" s="78"/>
      <c r="AC17" s="82">
        <f t="shared" si="5"/>
        <v>3000000</v>
      </c>
      <c r="AD17" s="78"/>
      <c r="AE17" s="78"/>
    </row>
    <row r="18" spans="1:31" ht="75">
      <c r="A18" s="75" t="s">
        <v>40</v>
      </c>
      <c r="B18" s="83" t="s">
        <v>41</v>
      </c>
      <c r="C18" s="86" t="s">
        <v>42</v>
      </c>
      <c r="D18" s="78">
        <v>33900000</v>
      </c>
      <c r="E18" s="79" t="s">
        <v>34</v>
      </c>
      <c r="F18" s="80">
        <v>43670</v>
      </c>
      <c r="G18" s="81"/>
      <c r="H18" s="78"/>
      <c r="I18" s="78"/>
      <c r="J18" s="78"/>
      <c r="K18" s="78">
        <v>12100000</v>
      </c>
      <c r="L18" s="85">
        <v>196207.86</v>
      </c>
      <c r="M18" s="78"/>
      <c r="N18" s="78">
        <f>11800000+10000000+12100000</f>
        <v>33900000</v>
      </c>
      <c r="O18" s="78">
        <f>91186.42+91186.43+88244.92+98664.81+196207.86</f>
        <v>565490.44</v>
      </c>
      <c r="P18" s="78"/>
      <c r="Q18" s="78">
        <v>1500000</v>
      </c>
      <c r="R18" s="78">
        <f t="shared" si="3"/>
        <v>196207.86</v>
      </c>
      <c r="S18" s="78"/>
      <c r="T18" s="78">
        <f>Q18</f>
        <v>1500000</v>
      </c>
      <c r="U18" s="78">
        <f t="shared" si="4"/>
        <v>565490.44</v>
      </c>
      <c r="V18" s="78"/>
      <c r="W18" s="78"/>
      <c r="X18" s="78"/>
      <c r="Y18" s="78"/>
      <c r="Z18" s="78"/>
      <c r="AA18" s="78"/>
      <c r="AB18" s="78"/>
      <c r="AC18" s="82">
        <f t="shared" si="5"/>
        <v>32400000</v>
      </c>
      <c r="AD18" s="78"/>
      <c r="AE18" s="78"/>
    </row>
    <row r="19" spans="1:31" ht="39">
      <c r="A19" s="75" t="s">
        <v>43</v>
      </c>
      <c r="B19" s="87" t="s">
        <v>44</v>
      </c>
      <c r="C19" s="88" t="s">
        <v>45</v>
      </c>
      <c r="D19" s="78">
        <v>5200000</v>
      </c>
      <c r="E19" s="79" t="s">
        <v>34</v>
      </c>
      <c r="F19" s="80">
        <v>43725</v>
      </c>
      <c r="G19" s="81"/>
      <c r="H19" s="78"/>
      <c r="I19" s="78"/>
      <c r="J19" s="78"/>
      <c r="K19" s="78">
        <v>2700000</v>
      </c>
      <c r="L19" s="85">
        <v>28400.24</v>
      </c>
      <c r="M19" s="78">
        <v>0.51</v>
      </c>
      <c r="N19" s="78">
        <f>2500000+2700000</f>
        <v>5200000</v>
      </c>
      <c r="O19" s="78">
        <f>2034.4+28400.24</f>
        <v>30434.640000000003</v>
      </c>
      <c r="P19" s="78">
        <v>0.51</v>
      </c>
      <c r="Q19" s="78"/>
      <c r="R19" s="78">
        <f t="shared" si="3"/>
        <v>28400.24</v>
      </c>
      <c r="S19" s="78">
        <v>0.51</v>
      </c>
      <c r="T19" s="78"/>
      <c r="U19" s="78">
        <f t="shared" si="4"/>
        <v>30434.640000000003</v>
      </c>
      <c r="V19" s="78">
        <v>0.51</v>
      </c>
      <c r="W19" s="78"/>
      <c r="X19" s="78"/>
      <c r="Y19" s="78"/>
      <c r="Z19" s="78"/>
      <c r="AA19" s="78"/>
      <c r="AB19" s="78"/>
      <c r="AC19" s="82">
        <f t="shared" si="5"/>
        <v>5200000</v>
      </c>
      <c r="AD19" s="78"/>
      <c r="AE19" s="78"/>
    </row>
    <row r="20" spans="1:31" ht="30.75">
      <c r="A20" s="89"/>
      <c r="B20" s="90" t="s">
        <v>46</v>
      </c>
      <c r="C20" s="72"/>
      <c r="D20" s="91">
        <f>SUM(D15:D19)</f>
        <v>63900000</v>
      </c>
      <c r="E20" s="72"/>
      <c r="F20" s="72"/>
      <c r="G20" s="72"/>
      <c r="H20" s="91">
        <f>SUM(H15:H19)</f>
        <v>21800000</v>
      </c>
      <c r="I20" s="91">
        <f>SUM(I15:I19)</f>
        <v>0</v>
      </c>
      <c r="J20" s="91">
        <f>SUM(J15:J19)</f>
        <v>0</v>
      </c>
      <c r="K20" s="91">
        <f>SUM(K15:K19)</f>
        <v>14800000</v>
      </c>
      <c r="L20" s="91">
        <f>SUM(L15:L19)</f>
        <v>268971.27999999997</v>
      </c>
      <c r="M20" s="91">
        <f>SUM(M15:M19)</f>
        <v>0.51</v>
      </c>
      <c r="N20" s="91">
        <f>SUM(N15:N19)</f>
        <v>42100000</v>
      </c>
      <c r="O20" s="91">
        <f>SUM(O15:O19)</f>
        <v>1878816.26</v>
      </c>
      <c r="P20" s="91">
        <f>SUM(P15:P19)</f>
        <v>0.51</v>
      </c>
      <c r="Q20" s="91">
        <f>SUM(Q15:Q19)</f>
        <v>1500000</v>
      </c>
      <c r="R20" s="91">
        <f>SUM(R15:R19)</f>
        <v>268971.27999999997</v>
      </c>
      <c r="S20" s="91">
        <f>SUM(S15:S19)</f>
        <v>0.51</v>
      </c>
      <c r="T20" s="91">
        <f>SUM(T15:T19)</f>
        <v>23300000</v>
      </c>
      <c r="U20" s="91">
        <f>SUM(U15:U19)</f>
        <v>1878816.26</v>
      </c>
      <c r="V20" s="91">
        <f>SUM(V15:V19)</f>
        <v>0.51</v>
      </c>
      <c r="W20" s="91">
        <f>SUM(W15:W19)</f>
        <v>0</v>
      </c>
      <c r="X20" s="91">
        <f>SUM(X15:X19)</f>
        <v>0</v>
      </c>
      <c r="Y20" s="91">
        <f>SUM(Y15:Y19)</f>
        <v>0</v>
      </c>
      <c r="Z20" s="91">
        <f>SUM(Z15:Z19)</f>
        <v>0</v>
      </c>
      <c r="AA20" s="91">
        <f>SUM(AA15:AA19)</f>
        <v>0</v>
      </c>
      <c r="AB20" s="91">
        <f>SUM(AB15:AB19)</f>
        <v>0</v>
      </c>
      <c r="AC20" s="91">
        <f>SUM(AC15:AC19)</f>
        <v>40600000</v>
      </c>
      <c r="AD20" s="91">
        <f>SUM(AD15:AD19)</f>
        <v>0</v>
      </c>
      <c r="AE20" s="91">
        <f>SUM(AE15:AE19)</f>
        <v>0</v>
      </c>
    </row>
    <row r="21" spans="1:31" ht="28.5" customHeight="1">
      <c r="A21" s="92" t="s">
        <v>47</v>
      </c>
      <c r="B21" s="74" t="s">
        <v>48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</row>
    <row r="22" spans="1:31" ht="26.25">
      <c r="A22" s="93"/>
      <c r="B22" s="94" t="s">
        <v>49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7"/>
    </row>
    <row r="23" spans="1:31" ht="30.75">
      <c r="A23" s="98"/>
      <c r="B23" s="99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3"/>
    </row>
    <row r="24" spans="1:31" ht="30.75">
      <c r="A24" s="104"/>
      <c r="B24" s="105" t="s">
        <v>50</v>
      </c>
      <c r="C24" s="106"/>
      <c r="D24" s="107">
        <f>D23</f>
        <v>0</v>
      </c>
      <c r="E24" s="107"/>
      <c r="F24" s="107"/>
      <c r="G24" s="107"/>
      <c r="H24" s="107">
        <f>SUM(H23:H23)</f>
        <v>0</v>
      </c>
      <c r="I24" s="107">
        <f>SUM(I23:I23)</f>
        <v>0</v>
      </c>
      <c r="J24" s="107">
        <f>SUM(J23:J23)</f>
        <v>0</v>
      </c>
      <c r="K24" s="107">
        <f>SUM(K23:K23)</f>
        <v>0</v>
      </c>
      <c r="L24" s="107">
        <f>SUM(L23:L23)</f>
        <v>0</v>
      </c>
      <c r="M24" s="107">
        <f>SUM(M23:M23)</f>
        <v>0</v>
      </c>
      <c r="N24" s="107">
        <f>SUM(N23:N23)</f>
        <v>0</v>
      </c>
      <c r="O24" s="107">
        <f>SUM(O23:O23)</f>
        <v>0</v>
      </c>
      <c r="P24" s="107">
        <f>SUM(P23:P23)</f>
        <v>0</v>
      </c>
      <c r="Q24" s="107">
        <f>SUM(Q23:Q23)</f>
        <v>0</v>
      </c>
      <c r="R24" s="107">
        <f>SUM(R23:R23)</f>
        <v>0</v>
      </c>
      <c r="S24" s="107">
        <f>SUM(S23:S23)</f>
        <v>0</v>
      </c>
      <c r="T24" s="107">
        <f>SUM(T23:T23)</f>
        <v>0</v>
      </c>
      <c r="U24" s="107">
        <f>SUM(U23:U23)</f>
        <v>0</v>
      </c>
      <c r="V24" s="107">
        <f>SUM(V23:V23)</f>
        <v>0</v>
      </c>
      <c r="W24" s="107">
        <f>SUM(W23:W23)</f>
        <v>0</v>
      </c>
      <c r="X24" s="107">
        <f>SUM(X23:X23)</f>
        <v>0</v>
      </c>
      <c r="Y24" s="107">
        <f>SUM(Y23:Y23)</f>
        <v>0</v>
      </c>
      <c r="Z24" s="107">
        <f>SUM(Z23:Z23)</f>
        <v>0</v>
      </c>
      <c r="AA24" s="107">
        <f>SUM(AA23:AA23)</f>
        <v>0</v>
      </c>
      <c r="AB24" s="107">
        <f>SUM(AB23:AB23)</f>
        <v>0</v>
      </c>
      <c r="AC24" s="107">
        <f>SUM(AC23:AC23)</f>
        <v>0</v>
      </c>
      <c r="AD24" s="107">
        <f>SUM(AD23:AD23)</f>
        <v>0</v>
      </c>
      <c r="AE24" s="108">
        <f>SUM(AE23:AE23)</f>
        <v>0</v>
      </c>
    </row>
    <row r="25" spans="1:31" ht="30.75">
      <c r="A25" s="109"/>
      <c r="B25" s="110" t="s">
        <v>51</v>
      </c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4"/>
    </row>
    <row r="26" spans="1:31" ht="56.25">
      <c r="A26" s="98"/>
      <c r="B26" s="115" t="s">
        <v>52</v>
      </c>
      <c r="C26" s="116" t="s">
        <v>53</v>
      </c>
      <c r="D26" s="117">
        <v>10000000</v>
      </c>
      <c r="E26" s="79" t="s">
        <v>34</v>
      </c>
      <c r="F26" s="80">
        <v>43427</v>
      </c>
      <c r="G26" s="101"/>
      <c r="H26" s="82"/>
      <c r="I26" s="82"/>
      <c r="J26" s="82"/>
      <c r="K26" s="82"/>
      <c r="L26" s="82"/>
      <c r="M26" s="82"/>
      <c r="N26" s="82">
        <v>10000000</v>
      </c>
      <c r="O26" s="82">
        <v>1753.42</v>
      </c>
      <c r="P26" s="82"/>
      <c r="Q26" s="82"/>
      <c r="R26" s="82"/>
      <c r="S26" s="82"/>
      <c r="T26" s="82">
        <f>N26</f>
        <v>10000000</v>
      </c>
      <c r="U26" s="82">
        <v>1753.42</v>
      </c>
      <c r="V26" s="82"/>
      <c r="W26" s="82"/>
      <c r="X26" s="82"/>
      <c r="Y26" s="82"/>
      <c r="Z26" s="82"/>
      <c r="AA26" s="82"/>
      <c r="AB26" s="82"/>
      <c r="AC26" s="82">
        <f>H26+N26-T26</f>
        <v>0</v>
      </c>
      <c r="AD26" s="82">
        <f>L26+O26-R26-U26</f>
        <v>0</v>
      </c>
      <c r="AE26" s="118"/>
    </row>
    <row r="27" spans="1:31" ht="30.75">
      <c r="A27" s="98"/>
      <c r="B27" s="119" t="s">
        <v>54</v>
      </c>
      <c r="C27" s="100"/>
      <c r="D27" s="120">
        <f>D26</f>
        <v>10000000</v>
      </c>
      <c r="E27" s="121"/>
      <c r="F27" s="121"/>
      <c r="G27" s="121"/>
      <c r="H27" s="120">
        <f>SUM(H26)</f>
        <v>0</v>
      </c>
      <c r="I27" s="120">
        <f>SUM(I26)</f>
        <v>0</v>
      </c>
      <c r="J27" s="120">
        <f>SUM(J26)</f>
        <v>0</v>
      </c>
      <c r="K27" s="120">
        <f>SUM(K26)</f>
        <v>0</v>
      </c>
      <c r="L27" s="120">
        <f>SUM(L26)</f>
        <v>0</v>
      </c>
      <c r="M27" s="120">
        <f>SUM(M26)</f>
        <v>0</v>
      </c>
      <c r="N27" s="120">
        <f>SUM(N26)</f>
        <v>10000000</v>
      </c>
      <c r="O27" s="120">
        <f>SUM(O26)</f>
        <v>1753.42</v>
      </c>
      <c r="P27" s="120">
        <f>SUM(P26)</f>
        <v>0</v>
      </c>
      <c r="Q27" s="120">
        <f>SUM(Q26)</f>
        <v>0</v>
      </c>
      <c r="R27" s="120">
        <f>SUM(R26)</f>
        <v>0</v>
      </c>
      <c r="S27" s="120">
        <f>SUM(S26)</f>
        <v>0</v>
      </c>
      <c r="T27" s="120">
        <f>SUM(T26)</f>
        <v>10000000</v>
      </c>
      <c r="U27" s="120">
        <f>SUM(U26)</f>
        <v>1753.42</v>
      </c>
      <c r="V27" s="120">
        <f>SUM(V26)</f>
        <v>0</v>
      </c>
      <c r="W27" s="120">
        <f>SUM(W26)</f>
        <v>0</v>
      </c>
      <c r="X27" s="120">
        <f>SUM(X26)</f>
        <v>0</v>
      </c>
      <c r="Y27" s="120">
        <f>SUM(Y26)</f>
        <v>0</v>
      </c>
      <c r="Z27" s="120">
        <f>SUM(Z26)</f>
        <v>0</v>
      </c>
      <c r="AA27" s="120">
        <f>SUM(AA26)</f>
        <v>0</v>
      </c>
      <c r="AB27" s="120">
        <f>SUM(AB26)</f>
        <v>0</v>
      </c>
      <c r="AC27" s="120">
        <f>SUM(AC26)</f>
        <v>0</v>
      </c>
      <c r="AD27" s="120">
        <f>SUM(AD26)</f>
        <v>0</v>
      </c>
      <c r="AE27" s="122">
        <f>SUM(AE26)</f>
        <v>0</v>
      </c>
    </row>
    <row r="28" spans="1:31" ht="30.75">
      <c r="A28" s="123"/>
      <c r="B28" s="124"/>
      <c r="C28" s="125"/>
      <c r="D28" s="126"/>
      <c r="E28" s="127"/>
      <c r="F28" s="127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9"/>
    </row>
    <row r="29" spans="1:31" ht="30.75">
      <c r="A29" s="130"/>
      <c r="B29" s="131" t="s">
        <v>55</v>
      </c>
      <c r="C29" s="132"/>
      <c r="D29" s="91">
        <f>D24+D27</f>
        <v>10000000</v>
      </c>
      <c r="E29" s="91"/>
      <c r="F29" s="91"/>
      <c r="G29" s="91"/>
      <c r="H29" s="91">
        <f>H24+H27</f>
        <v>0</v>
      </c>
      <c r="I29" s="91">
        <f>I24+I27</f>
        <v>0</v>
      </c>
      <c r="J29" s="91">
        <f>J24+J27</f>
        <v>0</v>
      </c>
      <c r="K29" s="91">
        <f>K24+K27</f>
        <v>0</v>
      </c>
      <c r="L29" s="91">
        <f>L24+L27</f>
        <v>0</v>
      </c>
      <c r="M29" s="91">
        <f>M24+M27</f>
        <v>0</v>
      </c>
      <c r="N29" s="91">
        <f>N24+N27</f>
        <v>10000000</v>
      </c>
      <c r="O29" s="91">
        <f>O24+O27</f>
        <v>1753.42</v>
      </c>
      <c r="P29" s="91">
        <f>P24+P27</f>
        <v>0</v>
      </c>
      <c r="Q29" s="91">
        <f>Q24+Q27</f>
        <v>0</v>
      </c>
      <c r="R29" s="91">
        <f>R24+R27</f>
        <v>0</v>
      </c>
      <c r="S29" s="91">
        <f>S24+S27</f>
        <v>0</v>
      </c>
      <c r="T29" s="91">
        <f>T24+T27</f>
        <v>10000000</v>
      </c>
      <c r="U29" s="91">
        <f>U24+U27</f>
        <v>1753.42</v>
      </c>
      <c r="V29" s="91">
        <f>V24+V27</f>
        <v>0</v>
      </c>
      <c r="W29" s="91">
        <f>W24+W27</f>
        <v>0</v>
      </c>
      <c r="X29" s="91">
        <f>X24+X27</f>
        <v>0</v>
      </c>
      <c r="Y29" s="91">
        <f>Y24+Y27</f>
        <v>0</v>
      </c>
      <c r="Z29" s="91">
        <f>Z24+Z27</f>
        <v>0</v>
      </c>
      <c r="AA29" s="91">
        <f>AA24+AA27</f>
        <v>0</v>
      </c>
      <c r="AB29" s="91">
        <f>AB24+AB27</f>
        <v>0</v>
      </c>
      <c r="AC29" s="91">
        <f>AC24+AC27</f>
        <v>0</v>
      </c>
      <c r="AD29" s="91">
        <f>AD24+AD27</f>
        <v>0</v>
      </c>
      <c r="AE29" s="133">
        <f>AE24+AE27</f>
        <v>0</v>
      </c>
    </row>
    <row r="30" spans="1:31" ht="28.5">
      <c r="A30" s="134" t="s">
        <v>56</v>
      </c>
      <c r="B30" s="135" t="s">
        <v>57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</row>
    <row r="31" spans="1:31" ht="26.25">
      <c r="A31" s="136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37"/>
    </row>
    <row r="32" spans="1:31" ht="26.25">
      <c r="A32" s="138"/>
      <c r="B32" s="139" t="s">
        <v>58</v>
      </c>
      <c r="C32" s="139"/>
      <c r="D32" s="139"/>
      <c r="E32" s="139"/>
      <c r="F32" s="139"/>
      <c r="G32" s="139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25"/>
      <c r="AD32" s="125"/>
      <c r="AE32" s="141"/>
    </row>
    <row r="33" spans="1:31" ht="30.75">
      <c r="A33" s="142"/>
      <c r="B33" s="143" t="s">
        <v>59</v>
      </c>
      <c r="C33" s="144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</row>
    <row r="34" spans="1:31" ht="30.75">
      <c r="A34" s="148"/>
      <c r="B34" s="149" t="s">
        <v>60</v>
      </c>
      <c r="C34" s="150"/>
      <c r="D34" s="151">
        <f>D20+D29+D33</f>
        <v>73900000</v>
      </c>
      <c r="E34" s="151"/>
      <c r="F34" s="151"/>
      <c r="G34" s="151"/>
      <c r="H34" s="151">
        <f>H20+H29+H33</f>
        <v>21800000</v>
      </c>
      <c r="I34" s="151">
        <f>I20+I29+I33</f>
        <v>0</v>
      </c>
      <c r="J34" s="151">
        <f>J20+J29+J33</f>
        <v>0</v>
      </c>
      <c r="K34" s="151">
        <f>K20+K29+K33</f>
        <v>14800000</v>
      </c>
      <c r="L34" s="151">
        <f>L20+L29+L33</f>
        <v>268971.27999999997</v>
      </c>
      <c r="M34" s="151">
        <f>M20+M29+M33</f>
        <v>0.51</v>
      </c>
      <c r="N34" s="151">
        <f>N20+N29+N33</f>
        <v>52100000</v>
      </c>
      <c r="O34" s="151">
        <f>O20+O29+O33</f>
        <v>1880569.68</v>
      </c>
      <c r="P34" s="151">
        <f>P20+P29+P33</f>
        <v>0.51</v>
      </c>
      <c r="Q34" s="151">
        <f>Q20+Q29+Q33</f>
        <v>1500000</v>
      </c>
      <c r="R34" s="151">
        <f>R20+R29+R33</f>
        <v>268971.27999999997</v>
      </c>
      <c r="S34" s="151">
        <f>S20+S29+S33</f>
        <v>0.51</v>
      </c>
      <c r="T34" s="151">
        <f>T20+T29+T33</f>
        <v>33300000</v>
      </c>
      <c r="U34" s="151">
        <f>U20+U29+U33</f>
        <v>1880569.68</v>
      </c>
      <c r="V34" s="151">
        <f>V20+V29+V33</f>
        <v>0.51</v>
      </c>
      <c r="W34" s="151">
        <f>W20+W29+W33</f>
        <v>0</v>
      </c>
      <c r="X34" s="151">
        <f>X20+X29+X33</f>
        <v>0</v>
      </c>
      <c r="Y34" s="151">
        <f>Y20+Y29+Y33</f>
        <v>0</v>
      </c>
      <c r="Z34" s="151">
        <f>Z20+Z29+Z33</f>
        <v>0</v>
      </c>
      <c r="AA34" s="151">
        <f>AA20+AA29+AA33</f>
        <v>0</v>
      </c>
      <c r="AB34" s="151">
        <f>AB20+AB29+AB33</f>
        <v>0</v>
      </c>
      <c r="AC34" s="151">
        <f>AC20+AC29+AC33</f>
        <v>40600000</v>
      </c>
      <c r="AD34" s="151">
        <f>AD20+AD29+AD33</f>
        <v>0</v>
      </c>
      <c r="AE34" s="151">
        <f>AE20+AE29+AE33</f>
        <v>0</v>
      </c>
    </row>
    <row r="35" spans="1:31" ht="16.5">
      <c r="A35" s="152"/>
      <c r="B35" s="153"/>
      <c r="C35" s="153"/>
      <c r="D35" s="154"/>
      <c r="E35" s="155"/>
      <c r="F35" s="155"/>
      <c r="G35" s="155"/>
      <c r="H35" s="155"/>
      <c r="I35" s="155"/>
      <c r="J35" s="155"/>
      <c r="K35" s="154"/>
      <c r="L35" s="155"/>
      <c r="M35" s="155"/>
      <c r="N35" s="154"/>
      <c r="O35" s="155"/>
      <c r="P35" s="155"/>
      <c r="Q35" s="155"/>
      <c r="R35" s="155"/>
      <c r="S35" s="155"/>
      <c r="T35" s="155"/>
      <c r="U35" s="155"/>
      <c r="V35" s="155"/>
      <c r="W35" s="154"/>
      <c r="X35" s="155"/>
      <c r="Y35" s="155"/>
      <c r="Z35" s="154"/>
      <c r="AA35" s="155"/>
      <c r="AB35" s="155"/>
      <c r="AC35" s="155"/>
      <c r="AD35" s="155"/>
      <c r="AE35" s="155"/>
    </row>
    <row r="36" spans="1:31" ht="16.5">
      <c r="A36" s="152"/>
      <c r="B36" s="153"/>
      <c r="C36" s="153"/>
      <c r="D36" s="154"/>
      <c r="E36" s="155"/>
      <c r="F36" s="155"/>
      <c r="G36" s="155"/>
      <c r="H36" s="155"/>
      <c r="I36" s="155"/>
      <c r="J36" s="155"/>
      <c r="K36" s="154"/>
      <c r="L36" s="155"/>
      <c r="M36" s="155"/>
      <c r="N36" s="154"/>
      <c r="O36" s="155"/>
      <c r="P36" s="155"/>
      <c r="Q36" s="155"/>
      <c r="R36" s="155"/>
      <c r="S36" s="155"/>
      <c r="T36" s="155"/>
      <c r="U36" s="155"/>
      <c r="V36" s="155"/>
      <c r="W36" s="154"/>
      <c r="X36" s="155"/>
      <c r="Y36" s="155"/>
      <c r="Z36" s="154"/>
      <c r="AA36" s="155"/>
      <c r="AB36" s="155"/>
      <c r="AC36" s="155"/>
      <c r="AD36" s="155"/>
      <c r="AE36" s="155"/>
    </row>
    <row r="37" spans="1:31" ht="16.5">
      <c r="A37" s="152"/>
      <c r="B37" s="153"/>
      <c r="C37" s="153"/>
      <c r="D37" s="154"/>
      <c r="E37" s="155"/>
      <c r="F37" s="155"/>
      <c r="G37" s="155"/>
      <c r="H37" s="155"/>
      <c r="I37" s="155"/>
      <c r="J37" s="155"/>
      <c r="K37" s="154"/>
      <c r="L37" s="155"/>
      <c r="M37" s="155"/>
      <c r="N37" s="154"/>
      <c r="O37" s="155"/>
      <c r="P37" s="155"/>
      <c r="Q37" s="155"/>
      <c r="R37" s="155"/>
      <c r="S37" s="155"/>
      <c r="T37" s="155"/>
      <c r="U37" s="155"/>
      <c r="V37" s="155"/>
      <c r="W37" s="154"/>
      <c r="X37" s="155"/>
      <c r="Y37" s="155"/>
      <c r="Z37" s="154"/>
      <c r="AA37" s="155"/>
      <c r="AB37" s="155"/>
      <c r="AC37" s="155"/>
      <c r="AD37" s="155"/>
      <c r="AE37" s="155"/>
    </row>
    <row r="38" spans="1:31" ht="16.5">
      <c r="A38" s="152"/>
      <c r="B38" s="153"/>
      <c r="C38" s="153"/>
      <c r="D38" s="154"/>
      <c r="E38" s="155"/>
      <c r="F38" s="155"/>
      <c r="G38" s="155"/>
      <c r="H38" s="155"/>
      <c r="I38" s="155"/>
      <c r="J38" s="155"/>
      <c r="K38" s="154"/>
      <c r="L38" s="155"/>
      <c r="M38" s="155"/>
      <c r="N38" s="154"/>
      <c r="O38" s="155"/>
      <c r="P38" s="155"/>
      <c r="Q38" s="155"/>
      <c r="R38" s="155"/>
      <c r="S38" s="155"/>
      <c r="T38" s="155"/>
      <c r="U38" s="155"/>
      <c r="V38" s="155"/>
      <c r="W38" s="154"/>
      <c r="X38" s="155"/>
      <c r="Y38" s="155"/>
      <c r="Z38" s="154"/>
      <c r="AA38" s="155"/>
      <c r="AB38" s="155"/>
      <c r="AC38" s="155"/>
      <c r="AD38" s="155"/>
      <c r="AE38" s="155"/>
    </row>
    <row r="39" spans="1:31" ht="16.5">
      <c r="A39" s="152"/>
      <c r="B39" s="153"/>
      <c r="C39" s="153"/>
      <c r="D39" s="154"/>
      <c r="E39" s="155"/>
      <c r="F39" s="155"/>
      <c r="G39" s="155"/>
      <c r="H39" s="155"/>
      <c r="I39" s="155"/>
      <c r="J39" s="155"/>
      <c r="K39" s="154"/>
      <c r="L39" s="155"/>
      <c r="M39" s="155"/>
      <c r="N39" s="154"/>
      <c r="O39" s="155"/>
      <c r="P39" s="155"/>
      <c r="Q39" s="155"/>
      <c r="R39" s="155"/>
      <c r="S39" s="155"/>
      <c r="T39" s="155"/>
      <c r="U39" s="155"/>
      <c r="V39" s="155"/>
      <c r="W39" s="154"/>
      <c r="X39" s="155"/>
      <c r="Y39" s="155"/>
      <c r="Z39" s="154"/>
      <c r="AA39" s="155"/>
      <c r="AB39" s="155"/>
      <c r="AC39" s="155"/>
      <c r="AD39" s="155"/>
      <c r="AE39" s="155"/>
    </row>
    <row r="40" spans="1:31" ht="16.5">
      <c r="A40" s="152"/>
      <c r="B40" s="153"/>
      <c r="C40" s="153"/>
      <c r="D40" s="154"/>
      <c r="E40" s="155"/>
      <c r="F40" s="155"/>
      <c r="G40" s="155"/>
      <c r="H40" s="155"/>
      <c r="I40" s="155"/>
      <c r="J40" s="155"/>
      <c r="K40" s="154"/>
      <c r="L40" s="155"/>
      <c r="M40" s="155"/>
      <c r="N40" s="154"/>
      <c r="O40" s="155"/>
      <c r="P40" s="155"/>
      <c r="Q40" s="155"/>
      <c r="R40" s="155"/>
      <c r="S40" s="155"/>
      <c r="T40" s="155"/>
      <c r="U40" s="155"/>
      <c r="V40" s="155"/>
      <c r="W40" s="154"/>
      <c r="X40" s="155"/>
      <c r="Y40" s="155"/>
      <c r="Z40" s="154"/>
      <c r="AA40" s="155"/>
      <c r="AB40" s="155"/>
      <c r="AC40" s="155"/>
      <c r="AD40" s="155"/>
      <c r="AE40" s="155"/>
    </row>
    <row r="41" spans="1:31" ht="16.5">
      <c r="A41" s="152"/>
      <c r="B41" s="153"/>
      <c r="C41" s="153"/>
      <c r="D41" s="154"/>
      <c r="E41" s="155"/>
      <c r="F41" s="155"/>
      <c r="G41" s="155"/>
      <c r="H41" s="155"/>
      <c r="I41" s="155"/>
      <c r="J41" s="155"/>
      <c r="K41" s="154"/>
      <c r="L41" s="155"/>
      <c r="M41" s="155"/>
      <c r="N41" s="154"/>
      <c r="O41" s="155"/>
      <c r="P41" s="155"/>
      <c r="Q41" s="155"/>
      <c r="R41" s="155"/>
      <c r="S41" s="155"/>
      <c r="T41" s="155"/>
      <c r="U41" s="155"/>
      <c r="V41" s="155"/>
      <c r="W41" s="154"/>
      <c r="X41" s="155"/>
      <c r="Y41" s="155"/>
      <c r="Z41" s="154"/>
      <c r="AA41" s="155"/>
      <c r="AB41" s="155"/>
      <c r="AC41" s="155"/>
      <c r="AD41" s="155"/>
      <c r="AE41" s="155"/>
    </row>
    <row r="42" spans="1:31" ht="16.5">
      <c r="A42" s="152"/>
      <c r="B42" s="153"/>
      <c r="C42" s="153"/>
      <c r="D42" s="155"/>
      <c r="E42" s="155"/>
      <c r="F42" s="155"/>
      <c r="G42" s="155"/>
      <c r="H42" s="155"/>
      <c r="I42" s="155"/>
      <c r="J42" s="155"/>
      <c r="K42" s="154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1:31" ht="16.5">
      <c r="A43" s="152"/>
      <c r="B43" s="153"/>
      <c r="C43" s="153"/>
      <c r="D43" s="155"/>
      <c r="E43" s="155"/>
      <c r="F43" s="155"/>
      <c r="G43" s="155"/>
      <c r="H43" s="155"/>
      <c r="I43" s="155"/>
      <c r="J43" s="155"/>
      <c r="K43" s="154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</row>
    <row r="44" spans="1:31" ht="16.5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</row>
    <row r="45" spans="1:31" ht="30.75">
      <c r="A45" s="156"/>
      <c r="B45" s="156"/>
      <c r="C45" s="1"/>
      <c r="D45" s="157" t="s">
        <v>61</v>
      </c>
      <c r="E45" s="157"/>
      <c r="F45" s="157"/>
      <c r="G45" s="157"/>
      <c r="H45" s="158" t="s">
        <v>62</v>
      </c>
      <c r="I45" s="159"/>
      <c r="J45" s="158"/>
      <c r="K45" s="158" t="s">
        <v>63</v>
      </c>
      <c r="L45" s="158"/>
      <c r="M45" s="158"/>
      <c r="N45" s="160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</row>
    <row r="46" spans="1:31" ht="30.75">
      <c r="A46" s="156"/>
      <c r="B46" s="156"/>
      <c r="C46" s="1"/>
      <c r="D46" s="1"/>
      <c r="E46" s="159"/>
      <c r="F46" s="159"/>
      <c r="G46" s="159"/>
      <c r="H46" s="161"/>
      <c r="I46" s="161"/>
      <c r="J46" s="162"/>
      <c r="K46" s="163"/>
      <c r="L46" s="158"/>
      <c r="M46" s="158"/>
      <c r="N46" s="4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</row>
    <row r="47" spans="1:31" ht="24">
      <c r="A47" s="156"/>
      <c r="B47" s="156"/>
      <c r="C47" s="1"/>
      <c r="D47" s="164"/>
      <c r="E47" s="165"/>
      <c r="F47" s="164"/>
      <c r="G47" s="164"/>
      <c r="H47" s="166"/>
      <c r="I47" s="166"/>
      <c r="J47" s="167"/>
      <c r="K47" s="168"/>
      <c r="L47" s="167"/>
      <c r="M47" s="165"/>
      <c r="N47" s="166"/>
      <c r="O47" s="166"/>
      <c r="P47" s="166"/>
      <c r="Q47" s="16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</row>
    <row r="48" spans="1:31" ht="30.75">
      <c r="A48" s="156"/>
      <c r="B48" s="1"/>
      <c r="C48" s="169" t="s">
        <v>64</v>
      </c>
      <c r="D48" s="1"/>
      <c r="E48" s="159"/>
      <c r="F48" s="159"/>
      <c r="G48" s="159"/>
      <c r="H48" s="161"/>
      <c r="I48" s="161"/>
      <c r="J48" s="162"/>
      <c r="K48" s="163"/>
      <c r="L48" s="158"/>
      <c r="M48" s="158"/>
      <c r="N48" s="4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</row>
    <row r="49" spans="1:31" ht="30.75">
      <c r="A49" s="156"/>
      <c r="B49" s="1"/>
      <c r="C49" s="1"/>
      <c r="D49" s="1"/>
      <c r="E49" s="159"/>
      <c r="F49" s="159"/>
      <c r="G49" s="159"/>
      <c r="H49" s="161"/>
      <c r="I49" s="161"/>
      <c r="J49" s="170"/>
      <c r="K49" s="163"/>
      <c r="L49" s="158"/>
      <c r="M49" s="158"/>
      <c r="N49" s="4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</row>
    <row r="50" spans="1:31" ht="30.75">
      <c r="A50" s="156"/>
      <c r="B50" s="156"/>
      <c r="C50" s="1"/>
      <c r="D50" s="157" t="s">
        <v>65</v>
      </c>
      <c r="E50" s="157"/>
      <c r="F50" s="171"/>
      <c r="G50" s="171"/>
      <c r="H50" s="158" t="s">
        <v>62</v>
      </c>
      <c r="I50" s="159"/>
      <c r="J50" s="158"/>
      <c r="K50" s="158" t="s">
        <v>66</v>
      </c>
      <c r="L50" s="158"/>
      <c r="M50" s="158"/>
      <c r="N50" s="4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</row>
    <row r="51" spans="1:31" ht="24">
      <c r="A51" s="156"/>
      <c r="B51" s="156"/>
      <c r="C51" s="172"/>
      <c r="D51" s="172"/>
      <c r="E51" s="172"/>
      <c r="F51" s="173"/>
      <c r="G51" s="173"/>
      <c r="H51" s="172"/>
      <c r="I51" s="172"/>
      <c r="J51" s="172"/>
      <c r="K51" s="172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</row>
    <row r="52" spans="1:31" ht="16.5">
      <c r="A52" s="156"/>
      <c r="B52" s="156"/>
      <c r="C52" s="156"/>
      <c r="D52" s="156"/>
      <c r="E52" s="156"/>
      <c r="F52" s="174"/>
      <c r="G52" s="174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</row>
    <row r="53" spans="1:31" ht="16.5">
      <c r="A53" s="156"/>
      <c r="B53" s="156"/>
      <c r="C53" s="156"/>
      <c r="D53" s="156"/>
      <c r="E53" s="156"/>
      <c r="F53" s="175"/>
      <c r="G53" s="175"/>
      <c r="H53" s="176"/>
      <c r="I53" s="17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</row>
    <row r="54" spans="1:31" ht="16.5">
      <c r="A54" s="156"/>
      <c r="B54" s="177"/>
      <c r="C54" s="1"/>
      <c r="D54" s="1"/>
      <c r="E54" s="1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</row>
    <row r="55" spans="1:31" ht="30.75">
      <c r="A55" s="156"/>
      <c r="B55" s="178" t="s">
        <v>67</v>
      </c>
      <c r="C55" s="179"/>
      <c r="D55" s="180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</row>
    <row r="56" spans="1:31" ht="26.25">
      <c r="A56" s="156"/>
      <c r="B56" s="179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</row>
    <row r="57" spans="1:31" ht="26.25">
      <c r="A57" s="156"/>
      <c r="B57" s="179" t="s">
        <v>68</v>
      </c>
      <c r="C57" s="179"/>
      <c r="D57" s="179"/>
      <c r="E57" s="181"/>
      <c r="F57" s="181"/>
      <c r="G57" s="181"/>
      <c r="H57" s="181"/>
      <c r="I57" s="181"/>
      <c r="J57" s="181"/>
      <c r="K57" s="181"/>
      <c r="L57" s="181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</row>
    <row r="58" spans="1:31" ht="26.25">
      <c r="A58" s="156"/>
      <c r="B58" s="179"/>
      <c r="C58" s="179"/>
      <c r="D58" s="182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</row>
    <row r="59" spans="1:31" ht="28.5">
      <c r="A59" s="156"/>
      <c r="B59" s="183" t="s">
        <v>69</v>
      </c>
      <c r="C59" s="179"/>
      <c r="D59" s="184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</row>
    <row r="60" spans="1:31" ht="28.5">
      <c r="A60" s="156"/>
      <c r="B60" s="179"/>
      <c r="C60" s="179"/>
      <c r="D60" s="184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</row>
    <row r="61" spans="1:31" ht="28.5">
      <c r="A61" s="156"/>
      <c r="B61" s="186" t="s">
        <v>70</v>
      </c>
      <c r="C61" s="186"/>
      <c r="D61" s="181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19652777777777777" top="0.7875" bottom="0.78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tabSelected="1" view="pageBreakPreview" zoomScale="42" zoomScaleNormal="50" zoomScaleSheetLayoutView="42" workbookViewId="0" topLeftCell="A22">
      <selection activeCell="B59" sqref="B59"/>
    </sheetView>
  </sheetViews>
  <sheetFormatPr defaultColWidth="10.28125" defaultRowHeight="12.75"/>
  <cols>
    <col min="1" max="1" width="11.421875" style="0" customWidth="1"/>
    <col min="2" max="2" width="46.28125" style="0" customWidth="1"/>
    <col min="3" max="3" width="25.7109375" style="0" customWidth="1"/>
    <col min="4" max="4" width="29.57421875" style="0" customWidth="1"/>
    <col min="5" max="5" width="34.00390625" style="0" customWidth="1"/>
    <col min="6" max="6" width="22.7109375" style="0" customWidth="1"/>
    <col min="7" max="7" width="23.00390625" style="0" customWidth="1"/>
    <col min="8" max="8" width="30.00390625" style="0" customWidth="1"/>
    <col min="9" max="10" width="11.421875" style="0" customWidth="1"/>
    <col min="11" max="11" width="31.140625" style="0" customWidth="1"/>
    <col min="12" max="12" width="29.57421875" style="0" customWidth="1"/>
    <col min="13" max="13" width="11.421875" style="0" customWidth="1"/>
    <col min="14" max="14" width="28.421875" style="0" customWidth="1"/>
    <col min="15" max="15" width="29.00390625" style="0" customWidth="1"/>
    <col min="16" max="16" width="11.421875" style="0" customWidth="1"/>
    <col min="17" max="17" width="29.421875" style="0" customWidth="1"/>
    <col min="18" max="18" width="26.140625" style="0" customWidth="1"/>
    <col min="19" max="19" width="11.421875" style="0" customWidth="1"/>
    <col min="20" max="20" width="33.140625" style="0" customWidth="1"/>
    <col min="21" max="21" width="26.140625" style="0" customWidth="1"/>
    <col min="22" max="28" width="11.421875" style="0" customWidth="1"/>
    <col min="29" max="29" width="35.421875" style="0" customWidth="1"/>
    <col min="30" max="30" width="23.71093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87" t="s">
        <v>75</v>
      </c>
      <c r="I6" s="187"/>
      <c r="J6" s="187"/>
      <c r="K6" s="188" t="s">
        <v>76</v>
      </c>
      <c r="L6" s="188"/>
      <c r="M6" s="188"/>
      <c r="N6" s="189" t="s">
        <v>77</v>
      </c>
      <c r="O6" s="189"/>
      <c r="P6" s="189"/>
      <c r="Q6" s="190" t="s">
        <v>78</v>
      </c>
      <c r="R6" s="190"/>
      <c r="S6" s="190"/>
      <c r="T6" s="191" t="s">
        <v>79</v>
      </c>
      <c r="U6" s="191"/>
      <c r="V6" s="191"/>
      <c r="W6" s="192" t="s">
        <v>80</v>
      </c>
      <c r="X6" s="192"/>
      <c r="Y6" s="192"/>
      <c r="Z6" s="193" t="s">
        <v>81</v>
      </c>
      <c r="AA6" s="193"/>
      <c r="AB6" s="193"/>
      <c r="AC6" s="194" t="s">
        <v>82</v>
      </c>
      <c r="AD6" s="194"/>
      <c r="AE6" s="194"/>
    </row>
    <row r="7" spans="1:31" ht="152.25">
      <c r="A7" s="12"/>
      <c r="B7" s="13"/>
      <c r="C7" s="13"/>
      <c r="D7" s="14"/>
      <c r="E7" s="15"/>
      <c r="F7" s="15"/>
      <c r="G7" s="16"/>
      <c r="H7" s="23" t="s">
        <v>19</v>
      </c>
      <c r="I7" s="24" t="s">
        <v>20</v>
      </c>
      <c r="J7" s="25" t="s">
        <v>21</v>
      </c>
      <c r="K7" s="26" t="s">
        <v>22</v>
      </c>
      <c r="L7" s="24" t="s">
        <v>20</v>
      </c>
      <c r="M7" s="26" t="s">
        <v>21</v>
      </c>
      <c r="N7" s="27" t="s">
        <v>19</v>
      </c>
      <c r="O7" s="24" t="s">
        <v>20</v>
      </c>
      <c r="P7" s="27" t="s">
        <v>21</v>
      </c>
      <c r="Q7" s="12" t="s">
        <v>22</v>
      </c>
      <c r="R7" s="28" t="s">
        <v>20</v>
      </c>
      <c r="S7" s="29" t="s">
        <v>21</v>
      </c>
      <c r="T7" s="26" t="s">
        <v>23</v>
      </c>
      <c r="U7" s="30" t="s">
        <v>20</v>
      </c>
      <c r="V7" s="31" t="s">
        <v>21</v>
      </c>
      <c r="W7" s="32" t="s">
        <v>23</v>
      </c>
      <c r="X7" s="33" t="s">
        <v>20</v>
      </c>
      <c r="Y7" s="32" t="s">
        <v>21</v>
      </c>
      <c r="Z7" s="32" t="s">
        <v>23</v>
      </c>
      <c r="AA7" s="33" t="s">
        <v>20</v>
      </c>
      <c r="AB7" s="34" t="s">
        <v>21</v>
      </c>
      <c r="AC7" s="26" t="s">
        <v>24</v>
      </c>
      <c r="AD7" s="30" t="s">
        <v>20</v>
      </c>
      <c r="AE7" s="26" t="s">
        <v>21</v>
      </c>
    </row>
    <row r="8" spans="1:31" ht="21.75">
      <c r="A8" s="35">
        <v>1</v>
      </c>
      <c r="B8" s="36">
        <v>2</v>
      </c>
      <c r="C8" s="36">
        <v>3</v>
      </c>
      <c r="D8" s="37">
        <v>4</v>
      </c>
      <c r="E8" s="38">
        <v>5</v>
      </c>
      <c r="F8" s="38">
        <v>6</v>
      </c>
      <c r="G8" s="39">
        <v>7</v>
      </c>
      <c r="H8" s="40">
        <v>8</v>
      </c>
      <c r="I8" s="41">
        <v>9</v>
      </c>
      <c r="J8" s="42">
        <v>10</v>
      </c>
      <c r="K8" s="40">
        <v>11</v>
      </c>
      <c r="L8" s="36">
        <v>12</v>
      </c>
      <c r="M8" s="43">
        <v>13</v>
      </c>
      <c r="N8" s="42">
        <v>14</v>
      </c>
      <c r="O8" s="36">
        <v>15</v>
      </c>
      <c r="P8" s="42">
        <v>16</v>
      </c>
      <c r="Q8" s="36">
        <v>17</v>
      </c>
      <c r="R8" s="41">
        <v>18</v>
      </c>
      <c r="S8" s="36">
        <v>19</v>
      </c>
      <c r="T8" s="44">
        <v>20</v>
      </c>
      <c r="U8" s="45">
        <v>21</v>
      </c>
      <c r="V8" s="46">
        <v>22</v>
      </c>
      <c r="W8" s="47">
        <v>23</v>
      </c>
      <c r="X8" s="48">
        <v>24</v>
      </c>
      <c r="Y8" s="47">
        <v>25</v>
      </c>
      <c r="Z8" s="47">
        <v>26</v>
      </c>
      <c r="AA8" s="48">
        <v>27</v>
      </c>
      <c r="AB8" s="49">
        <v>28</v>
      </c>
      <c r="AC8" s="50">
        <v>23</v>
      </c>
      <c r="AD8" s="45">
        <v>24</v>
      </c>
      <c r="AE8" s="35">
        <v>25</v>
      </c>
    </row>
    <row r="9" spans="1:31" ht="28.5">
      <c r="A9" s="51" t="s">
        <v>25</v>
      </c>
      <c r="B9" s="52" t="s">
        <v>26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26.25">
      <c r="A10" s="53"/>
      <c r="B10" s="54"/>
      <c r="C10" s="55"/>
      <c r="D10" s="55"/>
      <c r="E10" s="55"/>
      <c r="F10" s="56"/>
      <c r="G10" s="5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>
        <f aca="true" t="shared" si="0" ref="AC10:AC12">H10+N10-T10-Z10</f>
        <v>0</v>
      </c>
      <c r="AD10" s="57">
        <f aca="true" t="shared" si="1" ref="AD10:AD12">I10+Q10-U10-AA10</f>
        <v>0</v>
      </c>
      <c r="AE10" s="58">
        <f aca="true" t="shared" si="2" ref="AE10:AE12">J10+R10-V10-AB10</f>
        <v>0</v>
      </c>
    </row>
    <row r="11" spans="1:31" ht="26.25">
      <c r="A11" s="59"/>
      <c r="B11" s="60"/>
      <c r="C11" s="61"/>
      <c r="D11" s="61"/>
      <c r="E11" s="61"/>
      <c r="F11" s="61"/>
      <c r="G11" s="61"/>
      <c r="H11" s="62"/>
      <c r="I11" s="62"/>
      <c r="J11" s="62"/>
      <c r="K11" s="62"/>
      <c r="L11" s="62"/>
      <c r="M11" s="62"/>
      <c r="N11" s="57"/>
      <c r="O11" s="57"/>
      <c r="P11" s="57"/>
      <c r="Q11" s="62"/>
      <c r="R11" s="62"/>
      <c r="S11" s="62"/>
      <c r="T11" s="57"/>
      <c r="U11" s="57"/>
      <c r="V11" s="57"/>
      <c r="W11" s="62"/>
      <c r="X11" s="62"/>
      <c r="Y11" s="62"/>
      <c r="Z11" s="57"/>
      <c r="AA11" s="57"/>
      <c r="AB11" s="57"/>
      <c r="AC11" s="57">
        <f t="shared" si="0"/>
        <v>0</v>
      </c>
      <c r="AD11" s="57">
        <f t="shared" si="1"/>
        <v>0</v>
      </c>
      <c r="AE11" s="58">
        <f t="shared" si="2"/>
        <v>0</v>
      </c>
    </row>
    <row r="12" spans="1:31" ht="26.25">
      <c r="A12" s="63"/>
      <c r="B12" s="64" t="s">
        <v>27</v>
      </c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6"/>
      <c r="O12" s="66"/>
      <c r="P12" s="66"/>
      <c r="Q12" s="65"/>
      <c r="R12" s="65"/>
      <c r="S12" s="65"/>
      <c r="T12" s="66"/>
      <c r="U12" s="66"/>
      <c r="V12" s="66"/>
      <c r="W12" s="65"/>
      <c r="X12" s="65"/>
      <c r="Y12" s="65"/>
      <c r="Z12" s="66"/>
      <c r="AA12" s="66"/>
      <c r="AB12" s="66"/>
      <c r="AC12" s="66">
        <f t="shared" si="0"/>
        <v>0</v>
      </c>
      <c r="AD12" s="66">
        <f t="shared" si="1"/>
        <v>0</v>
      </c>
      <c r="AE12" s="67">
        <f t="shared" si="2"/>
        <v>0</v>
      </c>
    </row>
    <row r="13" spans="1:31" ht="26.25">
      <c r="A13" s="68"/>
      <c r="B13" s="69" t="s">
        <v>28</v>
      </c>
      <c r="C13" s="70"/>
      <c r="D13" s="71"/>
      <c r="E13" s="71"/>
      <c r="F13" s="71"/>
      <c r="G13" s="71"/>
      <c r="H13" s="72">
        <f>SUM(H10:H12)</f>
        <v>0</v>
      </c>
      <c r="I13" s="72">
        <f>SUM(I10:I12)</f>
        <v>0</v>
      </c>
      <c r="J13" s="72">
        <f>SUM(J10:J12)</f>
        <v>0</v>
      </c>
      <c r="K13" s="72">
        <f>SUM(K10:K12)</f>
        <v>0</v>
      </c>
      <c r="L13" s="72">
        <f>SUM(L10:L12)</f>
        <v>0</v>
      </c>
      <c r="M13" s="72">
        <f>SUM(M10:M12)</f>
        <v>0</v>
      </c>
      <c r="N13" s="72">
        <f>SUM(N10:N12)</f>
        <v>0</v>
      </c>
      <c r="O13" s="72">
        <f>SUM(O10:O12)</f>
        <v>0</v>
      </c>
      <c r="P13" s="72">
        <f>SUM(P10:P12)</f>
        <v>0</v>
      </c>
      <c r="Q13" s="72">
        <f>SUM(Q10:Q12)</f>
        <v>0</v>
      </c>
      <c r="R13" s="72">
        <f>SUM(R10:R12)</f>
        <v>0</v>
      </c>
      <c r="S13" s="72">
        <f>SUM(S10:S12)</f>
        <v>0</v>
      </c>
      <c r="T13" s="72">
        <f>SUM(T10:T12)</f>
        <v>0</v>
      </c>
      <c r="U13" s="72">
        <f>SUM(U10:U12)</f>
        <v>0</v>
      </c>
      <c r="V13" s="72">
        <f>SUM(V10:V12)</f>
        <v>0</v>
      </c>
      <c r="W13" s="72">
        <f>SUM(W10:W12)</f>
        <v>0</v>
      </c>
      <c r="X13" s="72">
        <f>SUM(X10:X12)</f>
        <v>0</v>
      </c>
      <c r="Y13" s="72">
        <f>SUM(Y10:Y12)</f>
        <v>0</v>
      </c>
      <c r="Z13" s="72">
        <f>SUM(Z10:Z12)</f>
        <v>0</v>
      </c>
      <c r="AA13" s="72">
        <f>SUM(AA10:AA12)</f>
        <v>0</v>
      </c>
      <c r="AB13" s="72">
        <f>SUM(AB10:AB12)</f>
        <v>0</v>
      </c>
      <c r="AC13" s="72">
        <f>SUM(AC10:AC12)</f>
        <v>0</v>
      </c>
      <c r="AD13" s="72">
        <f>SUM(AD10:AD12)</f>
        <v>0</v>
      </c>
      <c r="AE13" s="73">
        <f>SUM(AE10:AE12)</f>
        <v>0</v>
      </c>
    </row>
    <row r="14" spans="1:31" ht="28.5">
      <c r="A14" s="51" t="s">
        <v>29</v>
      </c>
      <c r="B14" s="74" t="s">
        <v>30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39">
      <c r="A15" s="75" t="s">
        <v>31</v>
      </c>
      <c r="B15" s="83" t="s">
        <v>39</v>
      </c>
      <c r="C15" s="84" t="s">
        <v>37</v>
      </c>
      <c r="D15" s="78">
        <v>3000000</v>
      </c>
      <c r="E15" s="79" t="s">
        <v>34</v>
      </c>
      <c r="F15" s="80">
        <v>43607</v>
      </c>
      <c r="G15" s="81"/>
      <c r="H15" s="78">
        <v>3000000</v>
      </c>
      <c r="I15" s="78"/>
      <c r="J15" s="78"/>
      <c r="K15" s="78">
        <v>0</v>
      </c>
      <c r="L15" s="85"/>
      <c r="M15" s="78"/>
      <c r="N15" s="78">
        <v>0</v>
      </c>
      <c r="O15" s="78">
        <f>23895.64+23895.65+21583.17+23895.65</f>
        <v>93270.10999999999</v>
      </c>
      <c r="P15" s="78"/>
      <c r="Q15" s="78"/>
      <c r="R15" s="78">
        <f aca="true" t="shared" si="3" ref="R15:R18">L15</f>
        <v>0</v>
      </c>
      <c r="S15" s="78"/>
      <c r="T15" s="78">
        <v>3000000</v>
      </c>
      <c r="U15" s="78">
        <f aca="true" t="shared" si="4" ref="U15:U18">O15</f>
        <v>93270.10999999999</v>
      </c>
      <c r="V15" s="78"/>
      <c r="W15" s="78"/>
      <c r="X15" s="78"/>
      <c r="Y15" s="78"/>
      <c r="Z15" s="78"/>
      <c r="AA15" s="78"/>
      <c r="AB15" s="78"/>
      <c r="AC15" s="82">
        <f aca="true" t="shared" si="5" ref="AC15:AC18">H15+N15-T15</f>
        <v>0</v>
      </c>
      <c r="AD15" s="78"/>
      <c r="AE15" s="78"/>
    </row>
    <row r="16" spans="1:31" ht="74.25">
      <c r="A16" s="75" t="s">
        <v>35</v>
      </c>
      <c r="B16" s="83" t="s">
        <v>41</v>
      </c>
      <c r="C16" s="86" t="s">
        <v>42</v>
      </c>
      <c r="D16" s="78">
        <v>33900000</v>
      </c>
      <c r="E16" s="195" t="s">
        <v>87</v>
      </c>
      <c r="F16" s="80">
        <v>43670</v>
      </c>
      <c r="G16" s="81"/>
      <c r="H16" s="78">
        <v>32400000</v>
      </c>
      <c r="I16" s="78"/>
      <c r="J16" s="78"/>
      <c r="K16" s="78">
        <v>0</v>
      </c>
      <c r="L16" s="85"/>
      <c r="M16" s="78"/>
      <c r="N16" s="78">
        <v>0</v>
      </c>
      <c r="O16" s="78">
        <f>251871.96+250376.28+226146.32+250376.28+199922.11+164374.88+42377.51</f>
        <v>1385445.34</v>
      </c>
      <c r="P16" s="78"/>
      <c r="Q16" s="78"/>
      <c r="R16" s="78">
        <f t="shared" si="3"/>
        <v>0</v>
      </c>
      <c r="S16" s="78"/>
      <c r="T16" s="78">
        <f>5000000+5000000+12400000+10000000</f>
        <v>32400000</v>
      </c>
      <c r="U16" s="78">
        <f t="shared" si="4"/>
        <v>1385445.34</v>
      </c>
      <c r="V16" s="78"/>
      <c r="W16" s="78"/>
      <c r="X16" s="78"/>
      <c r="Y16" s="78"/>
      <c r="Z16" s="78"/>
      <c r="AA16" s="78"/>
      <c r="AB16" s="78"/>
      <c r="AC16" s="82">
        <f t="shared" si="5"/>
        <v>0</v>
      </c>
      <c r="AD16" s="78"/>
      <c r="AE16" s="78"/>
    </row>
    <row r="17" spans="1:31" ht="56.25">
      <c r="A17" s="75" t="s">
        <v>38</v>
      </c>
      <c r="B17" s="83" t="s">
        <v>44</v>
      </c>
      <c r="C17" s="88" t="s">
        <v>45</v>
      </c>
      <c r="D17" s="78">
        <v>5200000</v>
      </c>
      <c r="E17" s="195" t="s">
        <v>87</v>
      </c>
      <c r="F17" s="80">
        <v>43725</v>
      </c>
      <c r="G17" s="81"/>
      <c r="H17" s="78">
        <v>5200000</v>
      </c>
      <c r="I17" s="78"/>
      <c r="J17" s="78"/>
      <c r="K17" s="78">
        <v>0</v>
      </c>
      <c r="L17" s="85"/>
      <c r="M17" s="78"/>
      <c r="N17" s="78">
        <v>0</v>
      </c>
      <c r="O17" s="78">
        <f>43726.05+43726.05+39494.5+43726.05</f>
        <v>170672.65000000002</v>
      </c>
      <c r="P17" s="78"/>
      <c r="Q17" s="78">
        <v>0</v>
      </c>
      <c r="R17" s="78">
        <f t="shared" si="3"/>
        <v>0</v>
      </c>
      <c r="S17" s="78"/>
      <c r="T17" s="78">
        <v>5200000</v>
      </c>
      <c r="U17" s="78">
        <f t="shared" si="4"/>
        <v>170672.65000000002</v>
      </c>
      <c r="V17" s="78"/>
      <c r="W17" s="78"/>
      <c r="X17" s="78"/>
      <c r="Y17" s="78"/>
      <c r="Z17" s="78"/>
      <c r="AA17" s="78"/>
      <c r="AB17" s="78"/>
      <c r="AC17" s="82">
        <f t="shared" si="5"/>
        <v>0</v>
      </c>
      <c r="AD17" s="78"/>
      <c r="AE17" s="78"/>
    </row>
    <row r="18" spans="1:31" ht="56.25">
      <c r="A18" s="75" t="s">
        <v>40</v>
      </c>
      <c r="B18" s="83" t="s">
        <v>88</v>
      </c>
      <c r="C18" s="88" t="s">
        <v>89</v>
      </c>
      <c r="D18" s="78">
        <v>13275000</v>
      </c>
      <c r="E18" s="195" t="s">
        <v>87</v>
      </c>
      <c r="F18" s="196">
        <v>43936</v>
      </c>
      <c r="G18" s="81"/>
      <c r="H18" s="78">
        <v>0</v>
      </c>
      <c r="I18" s="78"/>
      <c r="J18" s="78"/>
      <c r="K18" s="78"/>
      <c r="L18" s="85">
        <v>100096.41</v>
      </c>
      <c r="M18" s="78"/>
      <c r="N18" s="78">
        <v>13275000</v>
      </c>
      <c r="O18" s="85">
        <f>9686.75+96867.49+100096.41+96867.49+100096.41+100096.41</f>
        <v>503710.9600000001</v>
      </c>
      <c r="P18" s="78"/>
      <c r="Q18" s="78"/>
      <c r="R18" s="78">
        <f t="shared" si="3"/>
        <v>100096.41</v>
      </c>
      <c r="S18" s="78"/>
      <c r="T18" s="78"/>
      <c r="U18" s="78">
        <f t="shared" si="4"/>
        <v>503710.9600000001</v>
      </c>
      <c r="V18" s="78"/>
      <c r="W18" s="78"/>
      <c r="X18" s="78"/>
      <c r="Y18" s="78"/>
      <c r="Z18" s="78"/>
      <c r="AA18" s="78"/>
      <c r="AB18" s="78"/>
      <c r="AC18" s="82">
        <f t="shared" si="5"/>
        <v>13275000</v>
      </c>
      <c r="AD18" s="78"/>
      <c r="AE18" s="78"/>
    </row>
    <row r="19" spans="1:31" ht="30.75">
      <c r="A19" s="89"/>
      <c r="B19" s="90" t="s">
        <v>46</v>
      </c>
      <c r="C19" s="72"/>
      <c r="D19" s="91">
        <f>SUM(D15:D18)</f>
        <v>55375000</v>
      </c>
      <c r="E19" s="72"/>
      <c r="F19" s="72"/>
      <c r="G19" s="72"/>
      <c r="H19" s="91">
        <f>SUM(H15:H18)</f>
        <v>40600000</v>
      </c>
      <c r="I19" s="91">
        <f>SUM(I15:I18)</f>
        <v>0</v>
      </c>
      <c r="J19" s="91">
        <f>SUM(J15:J18)</f>
        <v>0</v>
      </c>
      <c r="K19" s="91">
        <f>SUM(K15:K18)</f>
        <v>0</v>
      </c>
      <c r="L19" s="91">
        <f>SUM(L15:L18)</f>
        <v>100096.41</v>
      </c>
      <c r="M19" s="91">
        <f>SUM(M15:M18)</f>
        <v>0</v>
      </c>
      <c r="N19" s="91">
        <f>SUM(N15:N18)</f>
        <v>13275000</v>
      </c>
      <c r="O19" s="91">
        <f>SUM(O15:O18)</f>
        <v>2153099.06</v>
      </c>
      <c r="P19" s="91">
        <f>SUM(P15:P18)</f>
        <v>0</v>
      </c>
      <c r="Q19" s="91">
        <f>SUM(Q15:Q18)</f>
        <v>0</v>
      </c>
      <c r="R19" s="91">
        <f>SUM(R15:R18)</f>
        <v>100096.41</v>
      </c>
      <c r="S19" s="91">
        <f>SUM(S15:S18)</f>
        <v>0</v>
      </c>
      <c r="T19" s="91">
        <f>SUM(T15:T18)</f>
        <v>40600000</v>
      </c>
      <c r="U19" s="91">
        <f>SUM(U15:U18)</f>
        <v>2153099.06</v>
      </c>
      <c r="V19" s="91">
        <f>SUM(V15:V18)</f>
        <v>0</v>
      </c>
      <c r="W19" s="91">
        <f>SUM(W15:W18)</f>
        <v>0</v>
      </c>
      <c r="X19" s="91">
        <f>SUM(X15:X18)</f>
        <v>0</v>
      </c>
      <c r="Y19" s="91">
        <f>SUM(Y15:Y18)</f>
        <v>0</v>
      </c>
      <c r="Z19" s="91">
        <f>SUM(Z15:Z18)</f>
        <v>0</v>
      </c>
      <c r="AA19" s="91">
        <f>SUM(AA15:AA18)</f>
        <v>0</v>
      </c>
      <c r="AB19" s="91">
        <f>SUM(AB15:AB18)</f>
        <v>0</v>
      </c>
      <c r="AC19" s="91">
        <f>SUM(AC15:AC18)</f>
        <v>13275000</v>
      </c>
      <c r="AD19" s="91">
        <f>SUM(AD15:AD18)</f>
        <v>0</v>
      </c>
      <c r="AE19" s="91">
        <f>SUM(AE15:AE18)</f>
        <v>0</v>
      </c>
    </row>
    <row r="20" spans="1:31" ht="28.5" customHeight="1">
      <c r="A20" s="92" t="s">
        <v>47</v>
      </c>
      <c r="B20" s="74" t="s">
        <v>48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1" ht="26.25">
      <c r="A21" s="93"/>
      <c r="B21" s="94" t="s">
        <v>49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7"/>
    </row>
    <row r="22" spans="1:31" ht="30.75">
      <c r="A22" s="98"/>
      <c r="B22" s="99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3"/>
    </row>
    <row r="23" spans="1:31" ht="30.75">
      <c r="A23" s="104"/>
      <c r="B23" s="105" t="s">
        <v>50</v>
      </c>
      <c r="C23" s="106"/>
      <c r="D23" s="107">
        <f>D22</f>
        <v>0</v>
      </c>
      <c r="E23" s="107"/>
      <c r="F23" s="107"/>
      <c r="G23" s="107"/>
      <c r="H23" s="107">
        <f>SUM(H22:H22)</f>
        <v>0</v>
      </c>
      <c r="I23" s="107">
        <f>SUM(I22:I22)</f>
        <v>0</v>
      </c>
      <c r="J23" s="107">
        <f>SUM(J22:J22)</f>
        <v>0</v>
      </c>
      <c r="K23" s="107">
        <f>SUM(K22:K22)</f>
        <v>0</v>
      </c>
      <c r="L23" s="107">
        <f>SUM(L22:L22)</f>
        <v>0</v>
      </c>
      <c r="M23" s="107">
        <f>SUM(M22:M22)</f>
        <v>0</v>
      </c>
      <c r="N23" s="107">
        <f>SUM(N22:N22)</f>
        <v>0</v>
      </c>
      <c r="O23" s="107">
        <f>SUM(O22:O22)</f>
        <v>0</v>
      </c>
      <c r="P23" s="107">
        <f>SUM(P22:P22)</f>
        <v>0</v>
      </c>
      <c r="Q23" s="107">
        <f>SUM(Q22:Q22)</f>
        <v>0</v>
      </c>
      <c r="R23" s="107">
        <f>SUM(R22:R22)</f>
        <v>0</v>
      </c>
      <c r="S23" s="107">
        <f>SUM(S22:S22)</f>
        <v>0</v>
      </c>
      <c r="T23" s="107">
        <f>SUM(T22:T22)</f>
        <v>0</v>
      </c>
      <c r="U23" s="107">
        <f>SUM(U22:U22)</f>
        <v>0</v>
      </c>
      <c r="V23" s="107">
        <f>SUM(V22:V22)</f>
        <v>0</v>
      </c>
      <c r="W23" s="107">
        <f>SUM(W22:W22)</f>
        <v>0</v>
      </c>
      <c r="X23" s="107">
        <f>SUM(X22:X22)</f>
        <v>0</v>
      </c>
      <c r="Y23" s="107">
        <f>SUM(Y22:Y22)</f>
        <v>0</v>
      </c>
      <c r="Z23" s="107">
        <f>SUM(Z22:Z22)</f>
        <v>0</v>
      </c>
      <c r="AA23" s="107">
        <f>SUM(AA22:AA22)</f>
        <v>0</v>
      </c>
      <c r="AB23" s="107">
        <f>SUM(AB22:AB22)</f>
        <v>0</v>
      </c>
      <c r="AC23" s="107">
        <f>SUM(AC22:AC22)</f>
        <v>0</v>
      </c>
      <c r="AD23" s="107">
        <f>SUM(AD22:AD22)</f>
        <v>0</v>
      </c>
      <c r="AE23" s="108">
        <f>SUM(AE22:AE22)</f>
        <v>0</v>
      </c>
    </row>
    <row r="24" spans="1:31" ht="30.75">
      <c r="A24" s="109"/>
      <c r="B24" s="110" t="s">
        <v>51</v>
      </c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4"/>
    </row>
    <row r="25" spans="1:31" ht="56.25">
      <c r="A25" s="98"/>
      <c r="B25" s="115" t="s">
        <v>93</v>
      </c>
      <c r="C25" s="116" t="s">
        <v>53</v>
      </c>
      <c r="D25" s="117">
        <v>23000000</v>
      </c>
      <c r="E25" s="195" t="s">
        <v>34</v>
      </c>
      <c r="F25" s="80">
        <v>43760</v>
      </c>
      <c r="G25" s="101"/>
      <c r="H25" s="82"/>
      <c r="I25" s="82"/>
      <c r="J25" s="82"/>
      <c r="K25" s="82"/>
      <c r="L25" s="82"/>
      <c r="M25" s="82"/>
      <c r="N25" s="82">
        <v>23000000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>
        <f>H25+N25-T25</f>
        <v>23000000</v>
      </c>
      <c r="AD25" s="82">
        <f>L25+O25-R25-U25</f>
        <v>0</v>
      </c>
      <c r="AE25" s="118"/>
    </row>
    <row r="26" spans="1:31" ht="30.75">
      <c r="A26" s="98"/>
      <c r="B26" s="119" t="s">
        <v>54</v>
      </c>
      <c r="C26" s="100"/>
      <c r="D26" s="120">
        <f>D25</f>
        <v>23000000</v>
      </c>
      <c r="E26" s="121"/>
      <c r="F26" s="121"/>
      <c r="G26" s="121"/>
      <c r="H26" s="120">
        <f>SUM(H25)</f>
        <v>0</v>
      </c>
      <c r="I26" s="120">
        <f>SUM(I25)</f>
        <v>0</v>
      </c>
      <c r="J26" s="120">
        <f>SUM(J25)</f>
        <v>0</v>
      </c>
      <c r="K26" s="120">
        <f>SUM(K25)</f>
        <v>0</v>
      </c>
      <c r="L26" s="120">
        <f>SUM(L25)</f>
        <v>0</v>
      </c>
      <c r="M26" s="120">
        <f>SUM(M25)</f>
        <v>0</v>
      </c>
      <c r="N26" s="120">
        <f>SUM(N25)</f>
        <v>23000000</v>
      </c>
      <c r="O26" s="120">
        <f>SUM(O25)</f>
        <v>0</v>
      </c>
      <c r="P26" s="120">
        <f>SUM(P25)</f>
        <v>0</v>
      </c>
      <c r="Q26" s="120">
        <f>SUM(Q25)</f>
        <v>0</v>
      </c>
      <c r="R26" s="120">
        <f>SUM(R25)</f>
        <v>0</v>
      </c>
      <c r="S26" s="120">
        <f>SUM(S25)</f>
        <v>0</v>
      </c>
      <c r="T26" s="120">
        <f>SUM(T25)</f>
        <v>0</v>
      </c>
      <c r="U26" s="120">
        <f>SUM(U25)</f>
        <v>0</v>
      </c>
      <c r="V26" s="120">
        <f>SUM(V25)</f>
        <v>0</v>
      </c>
      <c r="W26" s="120">
        <f>SUM(W25)</f>
        <v>0</v>
      </c>
      <c r="X26" s="120">
        <f>SUM(X25)</f>
        <v>0</v>
      </c>
      <c r="Y26" s="120">
        <f>SUM(Y25)</f>
        <v>0</v>
      </c>
      <c r="Z26" s="120">
        <f>SUM(Z25)</f>
        <v>0</v>
      </c>
      <c r="AA26" s="120">
        <f>SUM(AA25)</f>
        <v>0</v>
      </c>
      <c r="AB26" s="120">
        <f>SUM(AB25)</f>
        <v>0</v>
      </c>
      <c r="AC26" s="120">
        <f>SUM(AC25)</f>
        <v>23000000</v>
      </c>
      <c r="AD26" s="120">
        <f>SUM(AD25)</f>
        <v>0</v>
      </c>
      <c r="AE26" s="122">
        <f>SUM(AE25)</f>
        <v>0</v>
      </c>
    </row>
    <row r="27" spans="1:31" ht="30.75">
      <c r="A27" s="123"/>
      <c r="B27" s="124"/>
      <c r="C27" s="125"/>
      <c r="D27" s="126"/>
      <c r="E27" s="127"/>
      <c r="F27" s="127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9"/>
    </row>
    <row r="28" spans="1:31" ht="30.75">
      <c r="A28" s="130"/>
      <c r="B28" s="131" t="s">
        <v>55</v>
      </c>
      <c r="C28" s="132"/>
      <c r="D28" s="91">
        <f>D23+D26</f>
        <v>23000000</v>
      </c>
      <c r="E28" s="91"/>
      <c r="F28" s="91"/>
      <c r="G28" s="91"/>
      <c r="H28" s="91">
        <f>H23+H26</f>
        <v>0</v>
      </c>
      <c r="I28" s="91">
        <f>I23+I26</f>
        <v>0</v>
      </c>
      <c r="J28" s="91">
        <f>J23+J26</f>
        <v>0</v>
      </c>
      <c r="K28" s="91">
        <f>K23+K26</f>
        <v>0</v>
      </c>
      <c r="L28" s="91">
        <f>L23+L26</f>
        <v>0</v>
      </c>
      <c r="M28" s="91">
        <f>M23+M26</f>
        <v>0</v>
      </c>
      <c r="N28" s="91">
        <f>N23+N26</f>
        <v>23000000</v>
      </c>
      <c r="O28" s="91">
        <f>O23+O26</f>
        <v>0</v>
      </c>
      <c r="P28" s="91">
        <f>P23+P26</f>
        <v>0</v>
      </c>
      <c r="Q28" s="91">
        <f>Q23+Q26</f>
        <v>0</v>
      </c>
      <c r="R28" s="91">
        <f>R23+R26</f>
        <v>0</v>
      </c>
      <c r="S28" s="91">
        <f>S23+S26</f>
        <v>0</v>
      </c>
      <c r="T28" s="91">
        <f>T23+T26</f>
        <v>0</v>
      </c>
      <c r="U28" s="91">
        <f>U23+U26</f>
        <v>0</v>
      </c>
      <c r="V28" s="91">
        <f>V23+V26</f>
        <v>0</v>
      </c>
      <c r="W28" s="91">
        <f>W23+W26</f>
        <v>0</v>
      </c>
      <c r="X28" s="91">
        <f>X23+X26</f>
        <v>0</v>
      </c>
      <c r="Y28" s="91">
        <f>Y23+Y26</f>
        <v>0</v>
      </c>
      <c r="Z28" s="91">
        <f>Z23+Z26</f>
        <v>0</v>
      </c>
      <c r="AA28" s="91">
        <f>AA23+AA26</f>
        <v>0</v>
      </c>
      <c r="AB28" s="91">
        <f>AB23+AB26</f>
        <v>0</v>
      </c>
      <c r="AC28" s="91">
        <f>AC23+AC26</f>
        <v>23000000</v>
      </c>
      <c r="AD28" s="91">
        <f>AD23+AD26</f>
        <v>0</v>
      </c>
      <c r="AE28" s="133">
        <f>AE23+AE26</f>
        <v>0</v>
      </c>
    </row>
    <row r="29" spans="1:31" ht="28.5">
      <c r="A29" s="134" t="s">
        <v>56</v>
      </c>
      <c r="B29" s="135" t="s">
        <v>57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ht="26.25">
      <c r="A30" s="136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37"/>
    </row>
    <row r="31" spans="1:31" ht="26.25">
      <c r="A31" s="138"/>
      <c r="B31" s="139" t="s">
        <v>58</v>
      </c>
      <c r="C31" s="139"/>
      <c r="D31" s="139"/>
      <c r="E31" s="139"/>
      <c r="F31" s="139"/>
      <c r="G31" s="139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25"/>
      <c r="AD31" s="125"/>
      <c r="AE31" s="141"/>
    </row>
    <row r="32" spans="1:31" ht="30.75">
      <c r="A32" s="142"/>
      <c r="B32" s="143" t="s">
        <v>59</v>
      </c>
      <c r="C32" s="144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</row>
    <row r="33" spans="1:31" ht="30.75">
      <c r="A33" s="148"/>
      <c r="B33" s="149" t="s">
        <v>60</v>
      </c>
      <c r="C33" s="150"/>
      <c r="D33" s="151">
        <f>D19+D28+D32</f>
        <v>78375000</v>
      </c>
      <c r="E33" s="151"/>
      <c r="F33" s="151"/>
      <c r="G33" s="151"/>
      <c r="H33" s="151">
        <f>H19+H28+H32</f>
        <v>40600000</v>
      </c>
      <c r="I33" s="151">
        <f>I19+I28+I32</f>
        <v>0</v>
      </c>
      <c r="J33" s="151">
        <f>J19+J28+J32</f>
        <v>0</v>
      </c>
      <c r="K33" s="151">
        <f>K19+K28+K32</f>
        <v>0</v>
      </c>
      <c r="L33" s="151">
        <f>L19+L28+L32</f>
        <v>100096.41</v>
      </c>
      <c r="M33" s="151">
        <f>M19+M28+M32</f>
        <v>0</v>
      </c>
      <c r="N33" s="151">
        <f>N19+N28+N32</f>
        <v>36275000</v>
      </c>
      <c r="O33" s="151">
        <f>O19+O28+O32</f>
        <v>2153099.06</v>
      </c>
      <c r="P33" s="151">
        <f>P19+P28+P32</f>
        <v>0</v>
      </c>
      <c r="Q33" s="151">
        <f>Q19+Q28+Q32</f>
        <v>0</v>
      </c>
      <c r="R33" s="151">
        <f>R19+R28+R32</f>
        <v>100096.41</v>
      </c>
      <c r="S33" s="151">
        <f>S19+S28+S32</f>
        <v>0</v>
      </c>
      <c r="T33" s="151">
        <f>T19+T28+T32</f>
        <v>40600000</v>
      </c>
      <c r="U33" s="151">
        <f>U19+U28+U32</f>
        <v>2153099.06</v>
      </c>
      <c r="V33" s="151">
        <f>V19+V28+V32</f>
        <v>0</v>
      </c>
      <c r="W33" s="151">
        <f>W19+W28+W32</f>
        <v>0</v>
      </c>
      <c r="X33" s="151">
        <f>X19+X28+X32</f>
        <v>0</v>
      </c>
      <c r="Y33" s="151">
        <f>Y19+Y28+Y32</f>
        <v>0</v>
      </c>
      <c r="Z33" s="151">
        <f>Z19+Z28+Z32</f>
        <v>0</v>
      </c>
      <c r="AA33" s="151">
        <f>AA19+AA28+AA32</f>
        <v>0</v>
      </c>
      <c r="AB33" s="151">
        <f>AB19+AB28+AB32</f>
        <v>0</v>
      </c>
      <c r="AC33" s="151">
        <f>AC19+AC28+AC32</f>
        <v>36275000</v>
      </c>
      <c r="AD33" s="151">
        <f>AD19+AD28+AD32</f>
        <v>0</v>
      </c>
      <c r="AE33" s="151">
        <f>AE19+AE28+AE32</f>
        <v>0</v>
      </c>
    </row>
    <row r="34" spans="1:31" ht="16.5">
      <c r="A34" s="152"/>
      <c r="B34" s="153"/>
      <c r="C34" s="153"/>
      <c r="D34" s="154"/>
      <c r="E34" s="155"/>
      <c r="F34" s="155"/>
      <c r="G34" s="155"/>
      <c r="H34" s="155"/>
      <c r="I34" s="155"/>
      <c r="J34" s="155"/>
      <c r="K34" s="154"/>
      <c r="L34" s="155"/>
      <c r="M34" s="155"/>
      <c r="N34" s="154"/>
      <c r="O34" s="155"/>
      <c r="P34" s="155"/>
      <c r="Q34" s="155"/>
      <c r="R34" s="155"/>
      <c r="S34" s="155"/>
      <c r="T34" s="155"/>
      <c r="U34" s="155"/>
      <c r="V34" s="155"/>
      <c r="W34" s="154"/>
      <c r="X34" s="155"/>
      <c r="Y34" s="155"/>
      <c r="Z34" s="154"/>
      <c r="AA34" s="155"/>
      <c r="AB34" s="155"/>
      <c r="AC34" s="155"/>
      <c r="AD34" s="155"/>
      <c r="AE34" s="155"/>
    </row>
    <row r="35" spans="1:31" ht="16.5">
      <c r="A35" s="152"/>
      <c r="B35" s="153"/>
      <c r="C35" s="153"/>
      <c r="D35" s="154"/>
      <c r="E35" s="155"/>
      <c r="F35" s="155"/>
      <c r="G35" s="155"/>
      <c r="H35" s="155"/>
      <c r="I35" s="155"/>
      <c r="J35" s="155"/>
      <c r="K35" s="154"/>
      <c r="L35" s="155"/>
      <c r="M35" s="155"/>
      <c r="N35" s="154"/>
      <c r="O35" s="155"/>
      <c r="P35" s="155"/>
      <c r="Q35" s="155"/>
      <c r="R35" s="155"/>
      <c r="S35" s="155"/>
      <c r="T35" s="155"/>
      <c r="U35" s="155"/>
      <c r="V35" s="155"/>
      <c r="W35" s="154"/>
      <c r="X35" s="155"/>
      <c r="Y35" s="155"/>
      <c r="Z35" s="154"/>
      <c r="AA35" s="155"/>
      <c r="AB35" s="155"/>
      <c r="AC35" s="155"/>
      <c r="AD35" s="155"/>
      <c r="AE35" s="155"/>
    </row>
    <row r="36" spans="1:31" ht="16.5">
      <c r="A36" s="152"/>
      <c r="B36" s="153"/>
      <c r="C36" s="153"/>
      <c r="D36" s="154"/>
      <c r="E36" s="155"/>
      <c r="F36" s="155"/>
      <c r="G36" s="155"/>
      <c r="H36" s="155"/>
      <c r="I36" s="155"/>
      <c r="J36" s="155"/>
      <c r="K36" s="154"/>
      <c r="L36" s="155"/>
      <c r="M36" s="155"/>
      <c r="N36" s="154"/>
      <c r="O36" s="155"/>
      <c r="P36" s="155"/>
      <c r="Q36" s="155"/>
      <c r="R36" s="155"/>
      <c r="S36" s="155"/>
      <c r="T36" s="155"/>
      <c r="U36" s="155"/>
      <c r="V36" s="155"/>
      <c r="W36" s="154"/>
      <c r="X36" s="155"/>
      <c r="Y36" s="155"/>
      <c r="Z36" s="154"/>
      <c r="AA36" s="155"/>
      <c r="AB36" s="155"/>
      <c r="AC36" s="155"/>
      <c r="AD36" s="155"/>
      <c r="AE36" s="155"/>
    </row>
    <row r="37" spans="1:31" ht="16.5">
      <c r="A37" s="152"/>
      <c r="B37" s="153"/>
      <c r="C37" s="153"/>
      <c r="D37" s="154"/>
      <c r="E37" s="155"/>
      <c r="F37" s="155"/>
      <c r="G37" s="155"/>
      <c r="H37" s="155"/>
      <c r="I37" s="155"/>
      <c r="J37" s="155"/>
      <c r="K37" s="154"/>
      <c r="L37" s="155"/>
      <c r="M37" s="155"/>
      <c r="N37" s="154"/>
      <c r="O37" s="155"/>
      <c r="P37" s="155"/>
      <c r="Q37" s="155"/>
      <c r="R37" s="155"/>
      <c r="S37" s="155"/>
      <c r="T37" s="155"/>
      <c r="U37" s="155"/>
      <c r="V37" s="155"/>
      <c r="W37" s="154"/>
      <c r="X37" s="155"/>
      <c r="Y37" s="155"/>
      <c r="Z37" s="154"/>
      <c r="AA37" s="155"/>
      <c r="AB37" s="155"/>
      <c r="AC37" s="155"/>
      <c r="AD37" s="155"/>
      <c r="AE37" s="155"/>
    </row>
    <row r="38" spans="1:31" ht="16.5">
      <c r="A38" s="152"/>
      <c r="B38" s="153"/>
      <c r="C38" s="153"/>
      <c r="D38" s="154"/>
      <c r="E38" s="155"/>
      <c r="F38" s="155"/>
      <c r="G38" s="155"/>
      <c r="H38" s="155"/>
      <c r="I38" s="155"/>
      <c r="J38" s="155"/>
      <c r="K38" s="154"/>
      <c r="L38" s="155"/>
      <c r="M38" s="155"/>
      <c r="N38" s="154"/>
      <c r="O38" s="155"/>
      <c r="P38" s="155"/>
      <c r="Q38" s="155"/>
      <c r="R38" s="155"/>
      <c r="S38" s="155"/>
      <c r="T38" s="155"/>
      <c r="U38" s="155"/>
      <c r="V38" s="155"/>
      <c r="W38" s="154"/>
      <c r="X38" s="155"/>
      <c r="Y38" s="155"/>
      <c r="Z38" s="154"/>
      <c r="AA38" s="155"/>
      <c r="AB38" s="155"/>
      <c r="AC38" s="155"/>
      <c r="AD38" s="155"/>
      <c r="AE38" s="155"/>
    </row>
    <row r="39" spans="1:31" ht="16.5">
      <c r="A39" s="152"/>
      <c r="B39" s="153"/>
      <c r="C39" s="153"/>
      <c r="D39" s="154"/>
      <c r="E39" s="155"/>
      <c r="F39" s="155"/>
      <c r="G39" s="155"/>
      <c r="H39" s="155"/>
      <c r="I39" s="155"/>
      <c r="J39" s="155"/>
      <c r="K39" s="154"/>
      <c r="L39" s="155"/>
      <c r="M39" s="155"/>
      <c r="N39" s="154"/>
      <c r="O39" s="155"/>
      <c r="P39" s="155"/>
      <c r="Q39" s="155"/>
      <c r="R39" s="155"/>
      <c r="S39" s="155"/>
      <c r="T39" s="155"/>
      <c r="U39" s="155"/>
      <c r="V39" s="155"/>
      <c r="W39" s="154"/>
      <c r="X39" s="155"/>
      <c r="Y39" s="155"/>
      <c r="Z39" s="154"/>
      <c r="AA39" s="155"/>
      <c r="AB39" s="155"/>
      <c r="AC39" s="155"/>
      <c r="AD39" s="155"/>
      <c r="AE39" s="155"/>
    </row>
    <row r="40" spans="1:31" ht="16.5">
      <c r="A40" s="152"/>
      <c r="B40" s="153"/>
      <c r="C40" s="153"/>
      <c r="D40" s="154"/>
      <c r="E40" s="155"/>
      <c r="F40" s="155"/>
      <c r="G40" s="155"/>
      <c r="H40" s="155"/>
      <c r="I40" s="155"/>
      <c r="J40" s="155"/>
      <c r="K40" s="154"/>
      <c r="L40" s="155"/>
      <c r="M40" s="155"/>
      <c r="N40" s="154"/>
      <c r="O40" s="155"/>
      <c r="P40" s="155"/>
      <c r="Q40" s="155"/>
      <c r="R40" s="155"/>
      <c r="S40" s="155"/>
      <c r="T40" s="155"/>
      <c r="U40" s="155"/>
      <c r="V40" s="155"/>
      <c r="W40" s="154"/>
      <c r="X40" s="155"/>
      <c r="Y40" s="155"/>
      <c r="Z40" s="154"/>
      <c r="AA40" s="155"/>
      <c r="AB40" s="155"/>
      <c r="AC40" s="155"/>
      <c r="AD40" s="155"/>
      <c r="AE40" s="155"/>
    </row>
    <row r="41" spans="1:31" ht="16.5">
      <c r="A41" s="152"/>
      <c r="B41" s="153"/>
      <c r="C41" s="153"/>
      <c r="D41" s="155"/>
      <c r="E41" s="155"/>
      <c r="F41" s="155"/>
      <c r="G41" s="155"/>
      <c r="H41" s="155"/>
      <c r="I41" s="155"/>
      <c r="J41" s="155"/>
      <c r="K41" s="154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1:31" ht="16.5">
      <c r="A42" s="152"/>
      <c r="B42" s="153"/>
      <c r="C42" s="153"/>
      <c r="D42" s="155"/>
      <c r="E42" s="155"/>
      <c r="F42" s="155"/>
      <c r="G42" s="155"/>
      <c r="H42" s="155"/>
      <c r="I42" s="155"/>
      <c r="J42" s="155"/>
      <c r="K42" s="154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1:31" ht="16.5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</row>
    <row r="44" spans="1:31" ht="30.75">
      <c r="A44" s="156"/>
      <c r="B44" s="156"/>
      <c r="C44" s="1"/>
      <c r="D44" s="157" t="s">
        <v>83</v>
      </c>
      <c r="E44" s="157"/>
      <c r="F44" s="157"/>
      <c r="G44" s="157"/>
      <c r="H44" s="158" t="s">
        <v>62</v>
      </c>
      <c r="I44" s="159"/>
      <c r="J44" s="158"/>
      <c r="K44" s="158" t="s">
        <v>84</v>
      </c>
      <c r="L44" s="158"/>
      <c r="M44" s="158"/>
      <c r="N44" s="160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</row>
    <row r="45" spans="1:31" ht="30.75">
      <c r="A45" s="156"/>
      <c r="B45" s="156"/>
      <c r="C45" s="1"/>
      <c r="D45" s="1"/>
      <c r="E45" s="159"/>
      <c r="F45" s="159"/>
      <c r="G45" s="159"/>
      <c r="H45" s="161"/>
      <c r="I45" s="161"/>
      <c r="J45" s="162"/>
      <c r="K45" s="163"/>
      <c r="L45" s="158"/>
      <c r="M45" s="158"/>
      <c r="N45" s="4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</row>
    <row r="46" spans="1:31" ht="24">
      <c r="A46" s="156"/>
      <c r="B46" s="156"/>
      <c r="C46" s="1"/>
      <c r="D46" s="164"/>
      <c r="E46" s="165"/>
      <c r="F46" s="164"/>
      <c r="G46" s="164"/>
      <c r="H46" s="166"/>
      <c r="I46" s="166"/>
      <c r="J46" s="167"/>
      <c r="K46" s="168"/>
      <c r="L46" s="167"/>
      <c r="M46" s="165"/>
      <c r="N46" s="166"/>
      <c r="O46" s="166"/>
      <c r="P46" s="166"/>
      <c r="Q46" s="16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</row>
    <row r="47" spans="1:31" ht="30.75">
      <c r="A47" s="156"/>
      <c r="B47" s="1"/>
      <c r="C47" s="169" t="s">
        <v>64</v>
      </c>
      <c r="D47" s="1"/>
      <c r="E47" s="159"/>
      <c r="F47" s="159"/>
      <c r="G47" s="159"/>
      <c r="H47" s="161"/>
      <c r="I47" s="161"/>
      <c r="J47" s="162"/>
      <c r="K47" s="163"/>
      <c r="L47" s="158"/>
      <c r="M47" s="158"/>
      <c r="N47" s="4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</row>
    <row r="48" spans="1:31" ht="30.75">
      <c r="A48" s="156"/>
      <c r="B48" s="1"/>
      <c r="C48" s="1"/>
      <c r="D48" s="1"/>
      <c r="E48" s="159"/>
      <c r="F48" s="159"/>
      <c r="G48" s="159"/>
      <c r="H48" s="161"/>
      <c r="I48" s="161"/>
      <c r="J48" s="170"/>
      <c r="K48" s="163"/>
      <c r="L48" s="158"/>
      <c r="M48" s="158"/>
      <c r="N48" s="4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</row>
    <row r="49" spans="1:31" ht="30.75">
      <c r="A49" s="156"/>
      <c r="B49" s="156"/>
      <c r="C49" s="1"/>
      <c r="D49" s="157" t="s">
        <v>65</v>
      </c>
      <c r="E49" s="157"/>
      <c r="F49" s="171"/>
      <c r="G49" s="171"/>
      <c r="H49" s="158" t="s">
        <v>62</v>
      </c>
      <c r="I49" s="159"/>
      <c r="J49" s="158"/>
      <c r="K49" s="158" t="s">
        <v>66</v>
      </c>
      <c r="L49" s="158"/>
      <c r="M49" s="158"/>
      <c r="N49" s="4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</row>
    <row r="50" spans="1:31" ht="24">
      <c r="A50" s="156"/>
      <c r="B50" s="156"/>
      <c r="C50" s="172"/>
      <c r="D50" s="172"/>
      <c r="E50" s="172"/>
      <c r="F50" s="173"/>
      <c r="G50" s="173"/>
      <c r="H50" s="172"/>
      <c r="I50" s="172"/>
      <c r="J50" s="172"/>
      <c r="K50" s="172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</row>
    <row r="51" spans="1:31" ht="16.5">
      <c r="A51" s="156"/>
      <c r="B51" s="156"/>
      <c r="C51" s="156"/>
      <c r="D51" s="156"/>
      <c r="E51" s="156"/>
      <c r="F51" s="174"/>
      <c r="G51" s="174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</row>
    <row r="52" spans="1:31" ht="16.5">
      <c r="A52" s="156"/>
      <c r="B52" s="156"/>
      <c r="C52" s="156"/>
      <c r="D52" s="156"/>
      <c r="E52" s="156"/>
      <c r="F52" s="175"/>
      <c r="G52" s="175"/>
      <c r="H52" s="176"/>
      <c r="I52" s="17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</row>
    <row r="53" spans="1:31" ht="16.5">
      <c r="A53" s="156"/>
      <c r="B53" s="177"/>
      <c r="C53" s="1"/>
      <c r="D53" s="1"/>
      <c r="E53" s="1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</row>
    <row r="54" spans="1:31" ht="30.75">
      <c r="A54" s="156"/>
      <c r="B54" s="178" t="s">
        <v>72</v>
      </c>
      <c r="C54" s="179"/>
      <c r="D54" s="180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</row>
    <row r="55" spans="1:31" ht="26.25">
      <c r="A55" s="156"/>
      <c r="B55" s="179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</row>
    <row r="56" spans="1:31" ht="30.75">
      <c r="A56" s="156"/>
      <c r="B56" s="178" t="s">
        <v>73</v>
      </c>
      <c r="C56" s="179"/>
      <c r="D56" s="179"/>
      <c r="E56" s="181"/>
      <c r="F56" s="181"/>
      <c r="G56" s="181"/>
      <c r="H56" s="181"/>
      <c r="I56" s="181"/>
      <c r="J56" s="181"/>
      <c r="K56" s="181"/>
      <c r="L56" s="181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</row>
    <row r="57" spans="1:31" ht="26.25">
      <c r="A57" s="156"/>
      <c r="B57" s="179"/>
      <c r="C57" s="179"/>
      <c r="D57" s="182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</row>
    <row r="58" spans="1:31" ht="28.5">
      <c r="A58" s="156"/>
      <c r="B58" s="183">
        <v>43745</v>
      </c>
      <c r="C58" s="179"/>
      <c r="D58" s="184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</row>
    <row r="59" spans="1:31" ht="28.5">
      <c r="A59" s="156"/>
      <c r="B59" s="179"/>
      <c r="C59" s="179"/>
      <c r="D59" s="184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</row>
    <row r="60" spans="1:31" ht="28.5">
      <c r="A60" s="156"/>
      <c r="B60" s="186" t="s">
        <v>70</v>
      </c>
      <c r="C60" s="186"/>
      <c r="D60" s="18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0:AE20"/>
    <mergeCell ref="B29:AE29"/>
    <mergeCell ref="B31:G31"/>
    <mergeCell ref="D44:G44"/>
    <mergeCell ref="D49:E49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view="pageBreakPreview" zoomScale="42" zoomScaleNormal="50" zoomScaleSheetLayoutView="42" workbookViewId="0" topLeftCell="A21">
      <selection activeCell="B55" sqref="B55"/>
    </sheetView>
  </sheetViews>
  <sheetFormatPr defaultColWidth="10.28125" defaultRowHeight="12.75"/>
  <cols>
    <col min="1" max="1" width="11.421875" style="0" customWidth="1"/>
    <col min="2" max="2" width="46.28125" style="0" customWidth="1"/>
    <col min="3" max="3" width="25.7109375" style="0" customWidth="1"/>
    <col min="4" max="4" width="29.57421875" style="0" customWidth="1"/>
    <col min="5" max="5" width="27.7109375" style="0" customWidth="1"/>
    <col min="6" max="6" width="22.7109375" style="0" customWidth="1"/>
    <col min="7" max="7" width="23.00390625" style="0" customWidth="1"/>
    <col min="8" max="8" width="30.00390625" style="0" customWidth="1"/>
    <col min="9" max="10" width="11.421875" style="0" customWidth="1"/>
    <col min="11" max="11" width="31.140625" style="0" customWidth="1"/>
    <col min="12" max="12" width="29.57421875" style="0" customWidth="1"/>
    <col min="13" max="13" width="11.421875" style="0" customWidth="1"/>
    <col min="14" max="14" width="28.421875" style="0" customWidth="1"/>
    <col min="15" max="15" width="29.00390625" style="0" customWidth="1"/>
    <col min="16" max="16" width="11.421875" style="0" customWidth="1"/>
    <col min="17" max="17" width="26.57421875" style="0" customWidth="1"/>
    <col min="18" max="18" width="26.140625" style="0" customWidth="1"/>
    <col min="19" max="19" width="11.421875" style="0" customWidth="1"/>
    <col min="20" max="20" width="33.140625" style="0" customWidth="1"/>
    <col min="21" max="21" width="26.140625" style="0" customWidth="1"/>
    <col min="22" max="28" width="11.421875" style="0" customWidth="1"/>
    <col min="29" max="29" width="35.421875" style="0" customWidth="1"/>
    <col min="30" max="30" width="23.71093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3" t="s">
        <v>11</v>
      </c>
      <c r="I6" s="13"/>
      <c r="J6" s="13"/>
      <c r="K6" s="17" t="s">
        <v>12</v>
      </c>
      <c r="L6" s="17"/>
      <c r="M6" s="17"/>
      <c r="N6" s="18" t="s">
        <v>13</v>
      </c>
      <c r="O6" s="18"/>
      <c r="P6" s="18"/>
      <c r="Q6" s="19" t="s">
        <v>14</v>
      </c>
      <c r="R6" s="19"/>
      <c r="S6" s="19"/>
      <c r="T6" s="20" t="s">
        <v>15</v>
      </c>
      <c r="U6" s="20"/>
      <c r="V6" s="20"/>
      <c r="W6" s="15" t="s">
        <v>16</v>
      </c>
      <c r="X6" s="15"/>
      <c r="Y6" s="15"/>
      <c r="Z6" s="21" t="s">
        <v>17</v>
      </c>
      <c r="AA6" s="21"/>
      <c r="AB6" s="21"/>
      <c r="AC6" s="22" t="s">
        <v>18</v>
      </c>
      <c r="AD6" s="22"/>
      <c r="AE6" s="22"/>
    </row>
    <row r="7" spans="1:31" ht="153">
      <c r="A7" s="12"/>
      <c r="B7" s="13"/>
      <c r="C7" s="13"/>
      <c r="D7" s="14"/>
      <c r="E7" s="15"/>
      <c r="F7" s="15"/>
      <c r="G7" s="16"/>
      <c r="H7" s="23" t="s">
        <v>19</v>
      </c>
      <c r="I7" s="24" t="s">
        <v>20</v>
      </c>
      <c r="J7" s="25" t="s">
        <v>21</v>
      </c>
      <c r="K7" s="26" t="s">
        <v>22</v>
      </c>
      <c r="L7" s="24" t="s">
        <v>20</v>
      </c>
      <c r="M7" s="26" t="s">
        <v>21</v>
      </c>
      <c r="N7" s="27" t="s">
        <v>19</v>
      </c>
      <c r="O7" s="24" t="s">
        <v>20</v>
      </c>
      <c r="P7" s="27" t="s">
        <v>21</v>
      </c>
      <c r="Q7" s="12" t="s">
        <v>22</v>
      </c>
      <c r="R7" s="28" t="s">
        <v>20</v>
      </c>
      <c r="S7" s="29" t="s">
        <v>21</v>
      </c>
      <c r="T7" s="26" t="s">
        <v>23</v>
      </c>
      <c r="U7" s="30" t="s">
        <v>20</v>
      </c>
      <c r="V7" s="31" t="s">
        <v>21</v>
      </c>
      <c r="W7" s="32" t="s">
        <v>23</v>
      </c>
      <c r="X7" s="33" t="s">
        <v>20</v>
      </c>
      <c r="Y7" s="32" t="s">
        <v>21</v>
      </c>
      <c r="Z7" s="32" t="s">
        <v>23</v>
      </c>
      <c r="AA7" s="33" t="s">
        <v>20</v>
      </c>
      <c r="AB7" s="34" t="s">
        <v>21</v>
      </c>
      <c r="AC7" s="26" t="s">
        <v>24</v>
      </c>
      <c r="AD7" s="30" t="s">
        <v>20</v>
      </c>
      <c r="AE7" s="26" t="s">
        <v>21</v>
      </c>
    </row>
    <row r="8" spans="1:31" ht="21.75">
      <c r="A8" s="35">
        <v>1</v>
      </c>
      <c r="B8" s="36">
        <v>2</v>
      </c>
      <c r="C8" s="36">
        <v>3</v>
      </c>
      <c r="D8" s="37">
        <v>4</v>
      </c>
      <c r="E8" s="38">
        <v>5</v>
      </c>
      <c r="F8" s="38">
        <v>6</v>
      </c>
      <c r="G8" s="39">
        <v>7</v>
      </c>
      <c r="H8" s="40">
        <v>8</v>
      </c>
      <c r="I8" s="41">
        <v>9</v>
      </c>
      <c r="J8" s="42">
        <v>10</v>
      </c>
      <c r="K8" s="40">
        <v>11</v>
      </c>
      <c r="L8" s="36">
        <v>12</v>
      </c>
      <c r="M8" s="43">
        <v>13</v>
      </c>
      <c r="N8" s="42">
        <v>14</v>
      </c>
      <c r="O8" s="36">
        <v>15</v>
      </c>
      <c r="P8" s="42">
        <v>16</v>
      </c>
      <c r="Q8" s="36">
        <v>17</v>
      </c>
      <c r="R8" s="41">
        <v>18</v>
      </c>
      <c r="S8" s="36">
        <v>19</v>
      </c>
      <c r="T8" s="44">
        <v>20</v>
      </c>
      <c r="U8" s="45">
        <v>21</v>
      </c>
      <c r="V8" s="46">
        <v>22</v>
      </c>
      <c r="W8" s="47">
        <v>23</v>
      </c>
      <c r="X8" s="48">
        <v>24</v>
      </c>
      <c r="Y8" s="47">
        <v>25</v>
      </c>
      <c r="Z8" s="47">
        <v>26</v>
      </c>
      <c r="AA8" s="48">
        <v>27</v>
      </c>
      <c r="AB8" s="49">
        <v>28</v>
      </c>
      <c r="AC8" s="50">
        <v>23</v>
      </c>
      <c r="AD8" s="45">
        <v>24</v>
      </c>
      <c r="AE8" s="35">
        <v>25</v>
      </c>
    </row>
    <row r="9" spans="1:31" ht="28.5">
      <c r="A9" s="51" t="s">
        <v>25</v>
      </c>
      <c r="B9" s="52" t="s">
        <v>26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26.25">
      <c r="A10" s="53"/>
      <c r="B10" s="54"/>
      <c r="C10" s="55"/>
      <c r="D10" s="55"/>
      <c r="E10" s="55"/>
      <c r="F10" s="56"/>
      <c r="G10" s="5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>
        <f aca="true" t="shared" si="0" ref="AC10:AC12">H10+N10-T10-Z10</f>
        <v>0</v>
      </c>
      <c r="AD10" s="57">
        <f aca="true" t="shared" si="1" ref="AD10:AD12">I10+Q10-U10-AA10</f>
        <v>0</v>
      </c>
      <c r="AE10" s="58">
        <f aca="true" t="shared" si="2" ref="AE10:AE12">J10+R10-V10-AB10</f>
        <v>0</v>
      </c>
    </row>
    <row r="11" spans="1:31" ht="26.25">
      <c r="A11" s="59"/>
      <c r="B11" s="60"/>
      <c r="C11" s="61"/>
      <c r="D11" s="61"/>
      <c r="E11" s="61"/>
      <c r="F11" s="61"/>
      <c r="G11" s="61"/>
      <c r="H11" s="62"/>
      <c r="I11" s="62"/>
      <c r="J11" s="62"/>
      <c r="K11" s="62"/>
      <c r="L11" s="62"/>
      <c r="M11" s="62"/>
      <c r="N11" s="57"/>
      <c r="O11" s="57"/>
      <c r="P11" s="57"/>
      <c r="Q11" s="62"/>
      <c r="R11" s="62"/>
      <c r="S11" s="62"/>
      <c r="T11" s="57"/>
      <c r="U11" s="57"/>
      <c r="V11" s="57"/>
      <c r="W11" s="62"/>
      <c r="X11" s="62"/>
      <c r="Y11" s="62"/>
      <c r="Z11" s="57"/>
      <c r="AA11" s="57"/>
      <c r="AB11" s="57"/>
      <c r="AC11" s="57">
        <f t="shared" si="0"/>
        <v>0</v>
      </c>
      <c r="AD11" s="57">
        <f t="shared" si="1"/>
        <v>0</v>
      </c>
      <c r="AE11" s="58">
        <f t="shared" si="2"/>
        <v>0</v>
      </c>
    </row>
    <row r="12" spans="1:31" ht="26.25">
      <c r="A12" s="63"/>
      <c r="B12" s="64" t="s">
        <v>27</v>
      </c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6"/>
      <c r="O12" s="66"/>
      <c r="P12" s="66"/>
      <c r="Q12" s="65"/>
      <c r="R12" s="65"/>
      <c r="S12" s="65"/>
      <c r="T12" s="66"/>
      <c r="U12" s="66"/>
      <c r="V12" s="66"/>
      <c r="W12" s="65"/>
      <c r="X12" s="65"/>
      <c r="Y12" s="65"/>
      <c r="Z12" s="66"/>
      <c r="AA12" s="66"/>
      <c r="AB12" s="66"/>
      <c r="AC12" s="66">
        <f t="shared" si="0"/>
        <v>0</v>
      </c>
      <c r="AD12" s="66">
        <f t="shared" si="1"/>
        <v>0</v>
      </c>
      <c r="AE12" s="67">
        <f t="shared" si="2"/>
        <v>0</v>
      </c>
    </row>
    <row r="13" spans="1:31" ht="26.25">
      <c r="A13" s="68"/>
      <c r="B13" s="69" t="s">
        <v>28</v>
      </c>
      <c r="C13" s="70"/>
      <c r="D13" s="71"/>
      <c r="E13" s="71"/>
      <c r="F13" s="71"/>
      <c r="G13" s="71"/>
      <c r="H13" s="72">
        <f>SUM(H10:H12)</f>
        <v>0</v>
      </c>
      <c r="I13" s="72">
        <f>SUM(I10:I12)</f>
        <v>0</v>
      </c>
      <c r="J13" s="72">
        <f>SUM(J10:J12)</f>
        <v>0</v>
      </c>
      <c r="K13" s="72">
        <f>SUM(K10:K12)</f>
        <v>0</v>
      </c>
      <c r="L13" s="72">
        <f>SUM(L10:L12)</f>
        <v>0</v>
      </c>
      <c r="M13" s="72">
        <f>SUM(M10:M12)</f>
        <v>0</v>
      </c>
      <c r="N13" s="72">
        <f>SUM(N10:N12)</f>
        <v>0</v>
      </c>
      <c r="O13" s="72">
        <f>SUM(O10:O12)</f>
        <v>0</v>
      </c>
      <c r="P13" s="72">
        <f>SUM(P10:P12)</f>
        <v>0</v>
      </c>
      <c r="Q13" s="72">
        <f>SUM(Q10:Q12)</f>
        <v>0</v>
      </c>
      <c r="R13" s="72">
        <f>SUM(R10:R12)</f>
        <v>0</v>
      </c>
      <c r="S13" s="72">
        <f>SUM(S10:S12)</f>
        <v>0</v>
      </c>
      <c r="T13" s="72">
        <f>SUM(T10:T12)</f>
        <v>0</v>
      </c>
      <c r="U13" s="72">
        <f>SUM(U10:U12)</f>
        <v>0</v>
      </c>
      <c r="V13" s="72">
        <f>SUM(V10:V12)</f>
        <v>0</v>
      </c>
      <c r="W13" s="72">
        <f>SUM(W10:W12)</f>
        <v>0</v>
      </c>
      <c r="X13" s="72">
        <f>SUM(X10:X12)</f>
        <v>0</v>
      </c>
      <c r="Y13" s="72">
        <f>SUM(Y10:Y12)</f>
        <v>0</v>
      </c>
      <c r="Z13" s="72">
        <f>SUM(Z10:Z12)</f>
        <v>0</v>
      </c>
      <c r="AA13" s="72">
        <f>SUM(AA10:AA12)</f>
        <v>0</v>
      </c>
      <c r="AB13" s="72">
        <f>SUM(AB10:AB12)</f>
        <v>0</v>
      </c>
      <c r="AC13" s="72">
        <f>SUM(AC10:AC12)</f>
        <v>0</v>
      </c>
      <c r="AD13" s="72">
        <f>SUM(AD10:AD12)</f>
        <v>0</v>
      </c>
      <c r="AE13" s="73">
        <f>SUM(AE10:AE12)</f>
        <v>0</v>
      </c>
    </row>
    <row r="14" spans="1:31" ht="28.5">
      <c r="A14" s="51" t="s">
        <v>29</v>
      </c>
      <c r="B14" s="74" t="s">
        <v>30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39">
      <c r="A15" s="75" t="s">
        <v>31</v>
      </c>
      <c r="B15" s="83" t="s">
        <v>39</v>
      </c>
      <c r="C15" s="84" t="s">
        <v>37</v>
      </c>
      <c r="D15" s="78">
        <v>3000000</v>
      </c>
      <c r="E15" s="79" t="s">
        <v>34</v>
      </c>
      <c r="F15" s="80">
        <v>43607</v>
      </c>
      <c r="G15" s="81"/>
      <c r="H15" s="78">
        <v>3000000</v>
      </c>
      <c r="I15" s="78"/>
      <c r="J15" s="78"/>
      <c r="K15" s="78">
        <v>0</v>
      </c>
      <c r="L15" s="85">
        <v>23895.64</v>
      </c>
      <c r="M15" s="78"/>
      <c r="N15" s="78">
        <v>0</v>
      </c>
      <c r="O15" s="78">
        <f>23895.64</f>
        <v>23895.64</v>
      </c>
      <c r="P15" s="78"/>
      <c r="Q15" s="78"/>
      <c r="R15" s="78">
        <f aca="true" t="shared" si="3" ref="R15:R17">L15</f>
        <v>23895.64</v>
      </c>
      <c r="S15" s="78"/>
      <c r="T15" s="78"/>
      <c r="U15" s="78">
        <f aca="true" t="shared" si="4" ref="U15:U17">O15</f>
        <v>23895.64</v>
      </c>
      <c r="V15" s="78"/>
      <c r="W15" s="78"/>
      <c r="X15" s="78"/>
      <c r="Y15" s="78"/>
      <c r="Z15" s="78"/>
      <c r="AA15" s="78"/>
      <c r="AB15" s="78"/>
      <c r="AC15" s="82">
        <f aca="true" t="shared" si="5" ref="AC15:AC17">H15+N15-T15</f>
        <v>3000000</v>
      </c>
      <c r="AD15" s="78"/>
      <c r="AE15" s="78"/>
    </row>
    <row r="16" spans="1:31" ht="75">
      <c r="A16" s="75" t="s">
        <v>35</v>
      </c>
      <c r="B16" s="83" t="s">
        <v>41</v>
      </c>
      <c r="C16" s="86" t="s">
        <v>42</v>
      </c>
      <c r="D16" s="78">
        <v>33900000</v>
      </c>
      <c r="E16" s="79" t="s">
        <v>34</v>
      </c>
      <c r="F16" s="80">
        <v>43670</v>
      </c>
      <c r="G16" s="81"/>
      <c r="H16" s="78">
        <v>32400000</v>
      </c>
      <c r="I16" s="78"/>
      <c r="J16" s="78"/>
      <c r="K16" s="78">
        <v>0</v>
      </c>
      <c r="L16" s="85">
        <v>251871.96</v>
      </c>
      <c r="M16" s="78"/>
      <c r="N16" s="78">
        <v>0</v>
      </c>
      <c r="O16" s="78">
        <f>251871.96</f>
        <v>251871.96</v>
      </c>
      <c r="P16" s="78"/>
      <c r="Q16" s="78">
        <v>0</v>
      </c>
      <c r="R16" s="78">
        <f t="shared" si="3"/>
        <v>251871.96</v>
      </c>
      <c r="S16" s="78"/>
      <c r="T16" s="78">
        <f>Q16</f>
        <v>0</v>
      </c>
      <c r="U16" s="78">
        <f t="shared" si="4"/>
        <v>251871.96</v>
      </c>
      <c r="V16" s="78"/>
      <c r="W16" s="78"/>
      <c r="X16" s="78"/>
      <c r="Y16" s="78"/>
      <c r="Z16" s="78"/>
      <c r="AA16" s="78"/>
      <c r="AB16" s="78"/>
      <c r="AC16" s="82">
        <f t="shared" si="5"/>
        <v>32400000</v>
      </c>
      <c r="AD16" s="78"/>
      <c r="AE16" s="78"/>
    </row>
    <row r="17" spans="1:31" ht="39">
      <c r="A17" s="75" t="s">
        <v>38</v>
      </c>
      <c r="B17" s="87" t="s">
        <v>44</v>
      </c>
      <c r="C17" s="88" t="s">
        <v>45</v>
      </c>
      <c r="D17" s="78">
        <v>5200000</v>
      </c>
      <c r="E17" s="79" t="s">
        <v>34</v>
      </c>
      <c r="F17" s="80">
        <v>43725</v>
      </c>
      <c r="G17" s="81"/>
      <c r="H17" s="78">
        <v>5200000</v>
      </c>
      <c r="I17" s="78"/>
      <c r="J17" s="78"/>
      <c r="K17" s="78">
        <v>0</v>
      </c>
      <c r="L17" s="85">
        <v>43726.05</v>
      </c>
      <c r="M17" s="78"/>
      <c r="N17" s="78">
        <v>0</v>
      </c>
      <c r="O17" s="78">
        <f>43726.05</f>
        <v>43726.05</v>
      </c>
      <c r="P17" s="78"/>
      <c r="Q17" s="78"/>
      <c r="R17" s="78">
        <f t="shared" si="3"/>
        <v>43726.05</v>
      </c>
      <c r="S17" s="78"/>
      <c r="T17" s="78"/>
      <c r="U17" s="78">
        <f t="shared" si="4"/>
        <v>43726.05</v>
      </c>
      <c r="V17" s="78"/>
      <c r="W17" s="78"/>
      <c r="X17" s="78"/>
      <c r="Y17" s="78"/>
      <c r="Z17" s="78"/>
      <c r="AA17" s="78"/>
      <c r="AB17" s="78"/>
      <c r="AC17" s="82">
        <f t="shared" si="5"/>
        <v>5200000</v>
      </c>
      <c r="AD17" s="78"/>
      <c r="AE17" s="78"/>
    </row>
    <row r="18" spans="1:31" ht="30.75">
      <c r="A18" s="89"/>
      <c r="B18" s="90" t="s">
        <v>46</v>
      </c>
      <c r="C18" s="72"/>
      <c r="D18" s="91">
        <f>SUM(D15:D17)</f>
        <v>42100000</v>
      </c>
      <c r="E18" s="72"/>
      <c r="F18" s="72"/>
      <c r="G18" s="72"/>
      <c r="H18" s="91">
        <f>SUM(H15:H17)</f>
        <v>40600000</v>
      </c>
      <c r="I18" s="91">
        <f>SUM(I15:I17)</f>
        <v>0</v>
      </c>
      <c r="J18" s="91">
        <f>SUM(J15:J17)</f>
        <v>0</v>
      </c>
      <c r="K18" s="91">
        <f>SUM(K15:K17)</f>
        <v>0</v>
      </c>
      <c r="L18" s="91">
        <f>SUM(L15:L17)</f>
        <v>319493.65</v>
      </c>
      <c r="M18" s="91">
        <f>SUM(M15:M17)</f>
        <v>0</v>
      </c>
      <c r="N18" s="91">
        <f>SUM(N15:N17)</f>
        <v>0</v>
      </c>
      <c r="O18" s="91">
        <f>SUM(O15:O17)</f>
        <v>319493.65</v>
      </c>
      <c r="P18" s="91">
        <f>SUM(P15:P17)</f>
        <v>0</v>
      </c>
      <c r="Q18" s="91">
        <f>SUM(Q15:Q17)</f>
        <v>0</v>
      </c>
      <c r="R18" s="91">
        <f>SUM(R15:R17)</f>
        <v>319493.65</v>
      </c>
      <c r="S18" s="91">
        <f>SUM(S15:S17)</f>
        <v>0</v>
      </c>
      <c r="T18" s="91">
        <f>SUM(T15:T17)</f>
        <v>0</v>
      </c>
      <c r="U18" s="91">
        <f>SUM(U15:U17)</f>
        <v>319493.65</v>
      </c>
      <c r="V18" s="91">
        <f>SUM(V15:V17)</f>
        <v>0</v>
      </c>
      <c r="W18" s="91">
        <f>SUM(W15:W17)</f>
        <v>0</v>
      </c>
      <c r="X18" s="91">
        <f>SUM(X15:X17)</f>
        <v>0</v>
      </c>
      <c r="Y18" s="91">
        <f>SUM(Y15:Y17)</f>
        <v>0</v>
      </c>
      <c r="Z18" s="91">
        <f>SUM(Z15:Z17)</f>
        <v>0</v>
      </c>
      <c r="AA18" s="91">
        <f>SUM(AA15:AA17)</f>
        <v>0</v>
      </c>
      <c r="AB18" s="91">
        <f>SUM(AB15:AB17)</f>
        <v>0</v>
      </c>
      <c r="AC18" s="91">
        <f>SUM(AC15:AC17)</f>
        <v>40600000</v>
      </c>
      <c r="AD18" s="91">
        <f>SUM(AD15:AD17)</f>
        <v>0</v>
      </c>
      <c r="AE18" s="91">
        <f>SUM(AE15:AE17)</f>
        <v>0</v>
      </c>
    </row>
    <row r="19" spans="1:31" ht="28.5" customHeight="1">
      <c r="A19" s="92" t="s">
        <v>47</v>
      </c>
      <c r="B19" s="74" t="s">
        <v>48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ht="26.25">
      <c r="A20" s="93"/>
      <c r="B20" s="94" t="s">
        <v>49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7"/>
    </row>
    <row r="21" spans="1:31" ht="30.75">
      <c r="A21" s="98"/>
      <c r="B21" s="99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3"/>
    </row>
    <row r="22" spans="1:31" ht="30.75">
      <c r="A22" s="104"/>
      <c r="B22" s="105" t="s">
        <v>50</v>
      </c>
      <c r="C22" s="106"/>
      <c r="D22" s="107">
        <f>D21</f>
        <v>0</v>
      </c>
      <c r="E22" s="107"/>
      <c r="F22" s="107"/>
      <c r="G22" s="107"/>
      <c r="H22" s="107">
        <f>SUM(H21:H21)</f>
        <v>0</v>
      </c>
      <c r="I22" s="107">
        <f>SUM(I21:I21)</f>
        <v>0</v>
      </c>
      <c r="J22" s="107">
        <f>SUM(J21:J21)</f>
        <v>0</v>
      </c>
      <c r="K22" s="107">
        <f>SUM(K21:K21)</f>
        <v>0</v>
      </c>
      <c r="L22" s="107">
        <f>SUM(L21:L21)</f>
        <v>0</v>
      </c>
      <c r="M22" s="107">
        <f>SUM(M21:M21)</f>
        <v>0</v>
      </c>
      <c r="N22" s="107">
        <f>SUM(N21:N21)</f>
        <v>0</v>
      </c>
      <c r="O22" s="107">
        <f>SUM(O21:O21)</f>
        <v>0</v>
      </c>
      <c r="P22" s="107">
        <f>SUM(P21:P21)</f>
        <v>0</v>
      </c>
      <c r="Q22" s="107">
        <f>SUM(Q21:Q21)</f>
        <v>0</v>
      </c>
      <c r="R22" s="107">
        <f>SUM(R21:R21)</f>
        <v>0</v>
      </c>
      <c r="S22" s="107">
        <f>SUM(S21:S21)</f>
        <v>0</v>
      </c>
      <c r="T22" s="107">
        <f>SUM(T21:T21)</f>
        <v>0</v>
      </c>
      <c r="U22" s="107">
        <f>SUM(U21:U21)</f>
        <v>0</v>
      </c>
      <c r="V22" s="107">
        <f>SUM(V21:V21)</f>
        <v>0</v>
      </c>
      <c r="W22" s="107">
        <f>SUM(W21:W21)</f>
        <v>0</v>
      </c>
      <c r="X22" s="107">
        <f>SUM(X21:X21)</f>
        <v>0</v>
      </c>
      <c r="Y22" s="107">
        <f>SUM(Y21:Y21)</f>
        <v>0</v>
      </c>
      <c r="Z22" s="107">
        <f>SUM(Z21:Z21)</f>
        <v>0</v>
      </c>
      <c r="AA22" s="107">
        <f>SUM(AA21:AA21)</f>
        <v>0</v>
      </c>
      <c r="AB22" s="107">
        <f>SUM(AB21:AB21)</f>
        <v>0</v>
      </c>
      <c r="AC22" s="107">
        <f>SUM(AC21:AC21)</f>
        <v>0</v>
      </c>
      <c r="AD22" s="107">
        <f>SUM(AD21:AD21)</f>
        <v>0</v>
      </c>
      <c r="AE22" s="108">
        <f>SUM(AE21:AE21)</f>
        <v>0</v>
      </c>
    </row>
    <row r="23" spans="1:31" ht="30.75">
      <c r="A23" s="109"/>
      <c r="B23" s="110" t="s">
        <v>51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4"/>
    </row>
    <row r="24" spans="1:31" ht="30.75">
      <c r="A24" s="98"/>
      <c r="B24" s="115"/>
      <c r="C24" s="116"/>
      <c r="D24" s="117"/>
      <c r="E24" s="79"/>
      <c r="F24" s="80"/>
      <c r="G24" s="101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>
        <f>N24</f>
        <v>0</v>
      </c>
      <c r="U24" s="82"/>
      <c r="V24" s="82"/>
      <c r="W24" s="82"/>
      <c r="X24" s="82"/>
      <c r="Y24" s="82"/>
      <c r="Z24" s="82"/>
      <c r="AA24" s="82"/>
      <c r="AB24" s="82"/>
      <c r="AC24" s="82">
        <f>H24+N24-T24</f>
        <v>0</v>
      </c>
      <c r="AD24" s="82">
        <f>L24+O24-R24-U24</f>
        <v>0</v>
      </c>
      <c r="AE24" s="118"/>
    </row>
    <row r="25" spans="1:31" ht="30.75">
      <c r="A25" s="98"/>
      <c r="B25" s="119" t="s">
        <v>54</v>
      </c>
      <c r="C25" s="100"/>
      <c r="D25" s="120">
        <f>D24</f>
        <v>0</v>
      </c>
      <c r="E25" s="121"/>
      <c r="F25" s="121"/>
      <c r="G25" s="121"/>
      <c r="H25" s="120">
        <f>SUM(H24)</f>
        <v>0</v>
      </c>
      <c r="I25" s="120">
        <f>SUM(I24)</f>
        <v>0</v>
      </c>
      <c r="J25" s="120">
        <f>SUM(J24)</f>
        <v>0</v>
      </c>
      <c r="K25" s="120">
        <f>SUM(K24)</f>
        <v>0</v>
      </c>
      <c r="L25" s="120">
        <f>SUM(L24)</f>
        <v>0</v>
      </c>
      <c r="M25" s="120">
        <f>SUM(M24)</f>
        <v>0</v>
      </c>
      <c r="N25" s="120">
        <f>SUM(N24)</f>
        <v>0</v>
      </c>
      <c r="O25" s="120">
        <f>SUM(O24)</f>
        <v>0</v>
      </c>
      <c r="P25" s="120">
        <f>SUM(P24)</f>
        <v>0</v>
      </c>
      <c r="Q25" s="120">
        <f>SUM(Q24)</f>
        <v>0</v>
      </c>
      <c r="R25" s="120">
        <f>SUM(R24)</f>
        <v>0</v>
      </c>
      <c r="S25" s="120">
        <f>SUM(S24)</f>
        <v>0</v>
      </c>
      <c r="T25" s="120">
        <f>SUM(T24)</f>
        <v>0</v>
      </c>
      <c r="U25" s="120">
        <f>SUM(U24)</f>
        <v>0</v>
      </c>
      <c r="V25" s="120">
        <f>SUM(V24)</f>
        <v>0</v>
      </c>
      <c r="W25" s="120">
        <f>SUM(W24)</f>
        <v>0</v>
      </c>
      <c r="X25" s="120">
        <f>SUM(X24)</f>
        <v>0</v>
      </c>
      <c r="Y25" s="120">
        <f>SUM(Y24)</f>
        <v>0</v>
      </c>
      <c r="Z25" s="120">
        <f>SUM(Z24)</f>
        <v>0</v>
      </c>
      <c r="AA25" s="120">
        <f>SUM(AA24)</f>
        <v>0</v>
      </c>
      <c r="AB25" s="120">
        <f>SUM(AB24)</f>
        <v>0</v>
      </c>
      <c r="AC25" s="120">
        <f>SUM(AC24)</f>
        <v>0</v>
      </c>
      <c r="AD25" s="120">
        <f>SUM(AD24)</f>
        <v>0</v>
      </c>
      <c r="AE25" s="122">
        <f>SUM(AE24)</f>
        <v>0</v>
      </c>
    </row>
    <row r="26" spans="1:31" ht="30.75">
      <c r="A26" s="123"/>
      <c r="B26" s="124"/>
      <c r="C26" s="125"/>
      <c r="D26" s="126"/>
      <c r="E26" s="127"/>
      <c r="F26" s="127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9"/>
    </row>
    <row r="27" spans="1:31" ht="30.75">
      <c r="A27" s="130"/>
      <c r="B27" s="131" t="s">
        <v>55</v>
      </c>
      <c r="C27" s="132"/>
      <c r="D27" s="91">
        <f>D22+D25</f>
        <v>0</v>
      </c>
      <c r="E27" s="91"/>
      <c r="F27" s="91"/>
      <c r="G27" s="91"/>
      <c r="H27" s="91">
        <f>H22+H25</f>
        <v>0</v>
      </c>
      <c r="I27" s="91">
        <f>I22+I25</f>
        <v>0</v>
      </c>
      <c r="J27" s="91">
        <f>J22+J25</f>
        <v>0</v>
      </c>
      <c r="K27" s="91">
        <f>K22+K25</f>
        <v>0</v>
      </c>
      <c r="L27" s="91">
        <f>L22+L25</f>
        <v>0</v>
      </c>
      <c r="M27" s="91">
        <f>M22+M25</f>
        <v>0</v>
      </c>
      <c r="N27" s="91">
        <f>N22+N25</f>
        <v>0</v>
      </c>
      <c r="O27" s="91">
        <f>O22+O25</f>
        <v>0</v>
      </c>
      <c r="P27" s="91">
        <f>P22+P25</f>
        <v>0</v>
      </c>
      <c r="Q27" s="91">
        <f>Q22+Q25</f>
        <v>0</v>
      </c>
      <c r="R27" s="91">
        <f>R22+R25</f>
        <v>0</v>
      </c>
      <c r="S27" s="91">
        <f>S22+S25</f>
        <v>0</v>
      </c>
      <c r="T27" s="91">
        <f>T22+T25</f>
        <v>0</v>
      </c>
      <c r="U27" s="91">
        <f>U22+U25</f>
        <v>0</v>
      </c>
      <c r="V27" s="91">
        <f>V22+V25</f>
        <v>0</v>
      </c>
      <c r="W27" s="91">
        <f>W22+W25</f>
        <v>0</v>
      </c>
      <c r="X27" s="91">
        <f>X22+X25</f>
        <v>0</v>
      </c>
      <c r="Y27" s="91">
        <f>Y22+Y25</f>
        <v>0</v>
      </c>
      <c r="Z27" s="91">
        <f>Z22+Z25</f>
        <v>0</v>
      </c>
      <c r="AA27" s="91">
        <f>AA22+AA25</f>
        <v>0</v>
      </c>
      <c r="AB27" s="91">
        <f>AB22+AB25</f>
        <v>0</v>
      </c>
      <c r="AC27" s="91">
        <f>AC22+AC25</f>
        <v>0</v>
      </c>
      <c r="AD27" s="91">
        <f>AD22+AD25</f>
        <v>0</v>
      </c>
      <c r="AE27" s="133">
        <f>AE22+AE25</f>
        <v>0</v>
      </c>
    </row>
    <row r="28" spans="1:31" ht="28.5">
      <c r="A28" s="134" t="s">
        <v>56</v>
      </c>
      <c r="B28" s="135" t="s">
        <v>57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</row>
    <row r="29" spans="1:31" ht="26.25">
      <c r="A29" s="136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37"/>
    </row>
    <row r="30" spans="1:31" ht="26.25">
      <c r="A30" s="138"/>
      <c r="B30" s="139" t="s">
        <v>58</v>
      </c>
      <c r="C30" s="139"/>
      <c r="D30" s="139"/>
      <c r="E30" s="139"/>
      <c r="F30" s="139"/>
      <c r="G30" s="139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25"/>
      <c r="AD30" s="125"/>
      <c r="AE30" s="141"/>
    </row>
    <row r="31" spans="1:31" ht="30.75">
      <c r="A31" s="142"/>
      <c r="B31" s="143" t="s">
        <v>59</v>
      </c>
      <c r="C31" s="144"/>
      <c r="D31" s="145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</row>
    <row r="32" spans="1:31" ht="30.75">
      <c r="A32" s="148"/>
      <c r="B32" s="149" t="s">
        <v>60</v>
      </c>
      <c r="C32" s="150"/>
      <c r="D32" s="151">
        <f>D18+D27+D31</f>
        <v>42100000</v>
      </c>
      <c r="E32" s="151"/>
      <c r="F32" s="151"/>
      <c r="G32" s="151"/>
      <c r="H32" s="151">
        <f>H18+H27+H31</f>
        <v>40600000</v>
      </c>
      <c r="I32" s="151">
        <f>I18+I27+I31</f>
        <v>0</v>
      </c>
      <c r="J32" s="151">
        <f>J18+J27+J31</f>
        <v>0</v>
      </c>
      <c r="K32" s="151">
        <f>K18+K27+K31</f>
        <v>0</v>
      </c>
      <c r="L32" s="151">
        <f>L18+L27+L31</f>
        <v>319493.65</v>
      </c>
      <c r="M32" s="151">
        <f>M18+M27+M31</f>
        <v>0</v>
      </c>
      <c r="N32" s="151">
        <f>N18+N27+N31</f>
        <v>0</v>
      </c>
      <c r="O32" s="151">
        <f>O18+O27+O31</f>
        <v>319493.65</v>
      </c>
      <c r="P32" s="151">
        <f>P18+P27+P31</f>
        <v>0</v>
      </c>
      <c r="Q32" s="151">
        <f>Q18+Q27+Q31</f>
        <v>0</v>
      </c>
      <c r="R32" s="151">
        <f>R18+R27+R31</f>
        <v>319493.65</v>
      </c>
      <c r="S32" s="151">
        <f>S18+S27+S31</f>
        <v>0</v>
      </c>
      <c r="T32" s="151">
        <f>T18+T27+T31</f>
        <v>0</v>
      </c>
      <c r="U32" s="151">
        <f>U18+U27+U31</f>
        <v>319493.65</v>
      </c>
      <c r="V32" s="151">
        <f>V18+V27+V31</f>
        <v>0</v>
      </c>
      <c r="W32" s="151">
        <f>W18+W27+W31</f>
        <v>0</v>
      </c>
      <c r="X32" s="151">
        <f>X18+X27+X31</f>
        <v>0</v>
      </c>
      <c r="Y32" s="151">
        <f>Y18+Y27+Y31</f>
        <v>0</v>
      </c>
      <c r="Z32" s="151">
        <f>Z18+Z27+Z31</f>
        <v>0</v>
      </c>
      <c r="AA32" s="151">
        <f>AA18+AA27+AA31</f>
        <v>0</v>
      </c>
      <c r="AB32" s="151">
        <f>AB18+AB27+AB31</f>
        <v>0</v>
      </c>
      <c r="AC32" s="151">
        <f>AC18+AC27+AC31</f>
        <v>40600000</v>
      </c>
      <c r="AD32" s="151">
        <f>AD18+AD27+AD31</f>
        <v>0</v>
      </c>
      <c r="AE32" s="151">
        <f>AE18+AE27+AE31</f>
        <v>0</v>
      </c>
    </row>
    <row r="33" spans="1:31" ht="16.5">
      <c r="A33" s="152"/>
      <c r="B33" s="153"/>
      <c r="C33" s="153"/>
      <c r="D33" s="154"/>
      <c r="E33" s="155"/>
      <c r="F33" s="155"/>
      <c r="G33" s="155"/>
      <c r="H33" s="155"/>
      <c r="I33" s="155"/>
      <c r="J33" s="155"/>
      <c r="K33" s="154"/>
      <c r="L33" s="155"/>
      <c r="M33" s="155"/>
      <c r="N33" s="154"/>
      <c r="O33" s="155"/>
      <c r="P33" s="155"/>
      <c r="Q33" s="155"/>
      <c r="R33" s="155"/>
      <c r="S33" s="155"/>
      <c r="T33" s="155"/>
      <c r="U33" s="155"/>
      <c r="V33" s="155"/>
      <c r="W33" s="154"/>
      <c r="X33" s="155"/>
      <c r="Y33" s="155"/>
      <c r="Z33" s="154"/>
      <c r="AA33" s="155"/>
      <c r="AB33" s="155"/>
      <c r="AC33" s="155"/>
      <c r="AD33" s="155"/>
      <c r="AE33" s="155"/>
    </row>
    <row r="34" spans="1:31" ht="16.5">
      <c r="A34" s="152"/>
      <c r="B34" s="153"/>
      <c r="C34" s="153"/>
      <c r="D34" s="154"/>
      <c r="E34" s="155"/>
      <c r="F34" s="155"/>
      <c r="G34" s="155"/>
      <c r="H34" s="155"/>
      <c r="I34" s="155"/>
      <c r="J34" s="155"/>
      <c r="K34" s="154"/>
      <c r="L34" s="155"/>
      <c r="M34" s="155"/>
      <c r="N34" s="154"/>
      <c r="O34" s="155"/>
      <c r="P34" s="155"/>
      <c r="Q34" s="155"/>
      <c r="R34" s="155"/>
      <c r="S34" s="155"/>
      <c r="T34" s="155"/>
      <c r="U34" s="155"/>
      <c r="V34" s="155"/>
      <c r="W34" s="154"/>
      <c r="X34" s="155"/>
      <c r="Y34" s="155"/>
      <c r="Z34" s="154"/>
      <c r="AA34" s="155"/>
      <c r="AB34" s="155"/>
      <c r="AC34" s="155"/>
      <c r="AD34" s="155"/>
      <c r="AE34" s="155"/>
    </row>
    <row r="35" spans="1:31" ht="16.5">
      <c r="A35" s="152"/>
      <c r="B35" s="153"/>
      <c r="C35" s="153"/>
      <c r="D35" s="154"/>
      <c r="E35" s="155"/>
      <c r="F35" s="155"/>
      <c r="G35" s="155"/>
      <c r="H35" s="155"/>
      <c r="I35" s="155"/>
      <c r="J35" s="155"/>
      <c r="K35" s="154"/>
      <c r="L35" s="155"/>
      <c r="M35" s="155"/>
      <c r="N35" s="154"/>
      <c r="O35" s="155"/>
      <c r="P35" s="155"/>
      <c r="Q35" s="155"/>
      <c r="R35" s="155"/>
      <c r="S35" s="155"/>
      <c r="T35" s="155"/>
      <c r="U35" s="155"/>
      <c r="V35" s="155"/>
      <c r="W35" s="154"/>
      <c r="X35" s="155"/>
      <c r="Y35" s="155"/>
      <c r="Z35" s="154"/>
      <c r="AA35" s="155"/>
      <c r="AB35" s="155"/>
      <c r="AC35" s="155"/>
      <c r="AD35" s="155"/>
      <c r="AE35" s="155"/>
    </row>
    <row r="36" spans="1:31" ht="16.5">
      <c r="A36" s="152"/>
      <c r="B36" s="153"/>
      <c r="C36" s="153"/>
      <c r="D36" s="154"/>
      <c r="E36" s="155"/>
      <c r="F36" s="155"/>
      <c r="G36" s="155"/>
      <c r="H36" s="155"/>
      <c r="I36" s="155"/>
      <c r="J36" s="155"/>
      <c r="K36" s="154"/>
      <c r="L36" s="155"/>
      <c r="M36" s="155"/>
      <c r="N36" s="154"/>
      <c r="O36" s="155"/>
      <c r="P36" s="155"/>
      <c r="Q36" s="155"/>
      <c r="R36" s="155"/>
      <c r="S36" s="155"/>
      <c r="T36" s="155"/>
      <c r="U36" s="155"/>
      <c r="V36" s="155"/>
      <c r="W36" s="154"/>
      <c r="X36" s="155"/>
      <c r="Y36" s="155"/>
      <c r="Z36" s="154"/>
      <c r="AA36" s="155"/>
      <c r="AB36" s="155"/>
      <c r="AC36" s="155"/>
      <c r="AD36" s="155"/>
      <c r="AE36" s="155"/>
    </row>
    <row r="37" spans="1:31" ht="16.5">
      <c r="A37" s="152"/>
      <c r="B37" s="153"/>
      <c r="C37" s="153"/>
      <c r="D37" s="154"/>
      <c r="E37" s="155"/>
      <c r="F37" s="155"/>
      <c r="G37" s="155"/>
      <c r="H37" s="155"/>
      <c r="I37" s="155"/>
      <c r="J37" s="155"/>
      <c r="K37" s="154"/>
      <c r="L37" s="155"/>
      <c r="M37" s="155"/>
      <c r="N37" s="154"/>
      <c r="O37" s="155"/>
      <c r="P37" s="155"/>
      <c r="Q37" s="155"/>
      <c r="R37" s="155"/>
      <c r="S37" s="155"/>
      <c r="T37" s="155"/>
      <c r="U37" s="155"/>
      <c r="V37" s="155"/>
      <c r="W37" s="154"/>
      <c r="X37" s="155"/>
      <c r="Y37" s="155"/>
      <c r="Z37" s="154"/>
      <c r="AA37" s="155"/>
      <c r="AB37" s="155"/>
      <c r="AC37" s="155"/>
      <c r="AD37" s="155"/>
      <c r="AE37" s="155"/>
    </row>
    <row r="38" spans="1:31" ht="16.5">
      <c r="A38" s="152"/>
      <c r="B38" s="153"/>
      <c r="C38" s="153"/>
      <c r="D38" s="154"/>
      <c r="E38" s="155"/>
      <c r="F38" s="155"/>
      <c r="G38" s="155"/>
      <c r="H38" s="155"/>
      <c r="I38" s="155"/>
      <c r="J38" s="155"/>
      <c r="K38" s="154"/>
      <c r="L38" s="155"/>
      <c r="M38" s="155"/>
      <c r="N38" s="154"/>
      <c r="O38" s="155"/>
      <c r="P38" s="155"/>
      <c r="Q38" s="155"/>
      <c r="R38" s="155"/>
      <c r="S38" s="155"/>
      <c r="T38" s="155"/>
      <c r="U38" s="155"/>
      <c r="V38" s="155"/>
      <c r="W38" s="154"/>
      <c r="X38" s="155"/>
      <c r="Y38" s="155"/>
      <c r="Z38" s="154"/>
      <c r="AA38" s="155"/>
      <c r="AB38" s="155"/>
      <c r="AC38" s="155"/>
      <c r="AD38" s="155"/>
      <c r="AE38" s="155"/>
    </row>
    <row r="39" spans="1:31" ht="16.5">
      <c r="A39" s="152"/>
      <c r="B39" s="153"/>
      <c r="C39" s="153"/>
      <c r="D39" s="154"/>
      <c r="E39" s="155"/>
      <c r="F39" s="155"/>
      <c r="G39" s="155"/>
      <c r="H39" s="155"/>
      <c r="I39" s="155"/>
      <c r="J39" s="155"/>
      <c r="K39" s="154"/>
      <c r="L39" s="155"/>
      <c r="M39" s="155"/>
      <c r="N39" s="154"/>
      <c r="O39" s="155"/>
      <c r="P39" s="155"/>
      <c r="Q39" s="155"/>
      <c r="R39" s="155"/>
      <c r="S39" s="155"/>
      <c r="T39" s="155"/>
      <c r="U39" s="155"/>
      <c r="V39" s="155"/>
      <c r="W39" s="154"/>
      <c r="X39" s="155"/>
      <c r="Y39" s="155"/>
      <c r="Z39" s="154"/>
      <c r="AA39" s="155"/>
      <c r="AB39" s="155"/>
      <c r="AC39" s="155"/>
      <c r="AD39" s="155"/>
      <c r="AE39" s="155"/>
    </row>
    <row r="40" spans="1:31" ht="16.5">
      <c r="A40" s="152"/>
      <c r="B40" s="153"/>
      <c r="C40" s="153"/>
      <c r="D40" s="155"/>
      <c r="E40" s="155"/>
      <c r="F40" s="155"/>
      <c r="G40" s="155"/>
      <c r="H40" s="155"/>
      <c r="I40" s="155"/>
      <c r="J40" s="155"/>
      <c r="K40" s="154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</row>
    <row r="41" spans="1:31" ht="16.5">
      <c r="A41" s="152"/>
      <c r="B41" s="153"/>
      <c r="C41" s="153"/>
      <c r="D41" s="155"/>
      <c r="E41" s="155"/>
      <c r="F41" s="155"/>
      <c r="G41" s="155"/>
      <c r="H41" s="155"/>
      <c r="I41" s="155"/>
      <c r="J41" s="155"/>
      <c r="K41" s="154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1:31" ht="16.5">
      <c r="A42" s="152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</row>
    <row r="43" spans="1:31" ht="30.75">
      <c r="A43" s="156"/>
      <c r="B43" s="156"/>
      <c r="C43" s="1"/>
      <c r="D43" s="157" t="s">
        <v>61</v>
      </c>
      <c r="E43" s="157"/>
      <c r="F43" s="157"/>
      <c r="G43" s="157"/>
      <c r="H43" s="158" t="s">
        <v>62</v>
      </c>
      <c r="I43" s="159"/>
      <c r="J43" s="158"/>
      <c r="K43" s="158" t="s">
        <v>63</v>
      </c>
      <c r="L43" s="158"/>
      <c r="M43" s="158"/>
      <c r="N43" s="160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30.75">
      <c r="A44" s="156"/>
      <c r="B44" s="156"/>
      <c r="C44" s="1"/>
      <c r="D44" s="1"/>
      <c r="E44" s="159"/>
      <c r="F44" s="159"/>
      <c r="G44" s="159"/>
      <c r="H44" s="161"/>
      <c r="I44" s="161"/>
      <c r="J44" s="162"/>
      <c r="K44" s="163"/>
      <c r="L44" s="158"/>
      <c r="M44" s="158"/>
      <c r="N44" s="4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</row>
    <row r="45" spans="1:31" ht="24">
      <c r="A45" s="156"/>
      <c r="B45" s="156"/>
      <c r="C45" s="1"/>
      <c r="D45" s="164"/>
      <c r="E45" s="165"/>
      <c r="F45" s="164"/>
      <c r="G45" s="164"/>
      <c r="H45" s="166"/>
      <c r="I45" s="166"/>
      <c r="J45" s="167"/>
      <c r="K45" s="168"/>
      <c r="L45" s="167"/>
      <c r="M45" s="165"/>
      <c r="N45" s="166"/>
      <c r="O45" s="166"/>
      <c r="P45" s="166"/>
      <c r="Q45" s="16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</row>
    <row r="46" spans="1:31" ht="30.75">
      <c r="A46" s="156"/>
      <c r="B46" s="1"/>
      <c r="C46" s="169" t="s">
        <v>64</v>
      </c>
      <c r="D46" s="1"/>
      <c r="E46" s="159"/>
      <c r="F46" s="159"/>
      <c r="G46" s="159"/>
      <c r="H46" s="161"/>
      <c r="I46" s="161"/>
      <c r="J46" s="162"/>
      <c r="K46" s="163"/>
      <c r="L46" s="158"/>
      <c r="M46" s="158"/>
      <c r="N46" s="4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</row>
    <row r="47" spans="1:31" ht="30.75">
      <c r="A47" s="156"/>
      <c r="B47" s="1"/>
      <c r="C47" s="1"/>
      <c r="D47" s="1"/>
      <c r="E47" s="159"/>
      <c r="F47" s="159"/>
      <c r="G47" s="159"/>
      <c r="H47" s="161"/>
      <c r="I47" s="161"/>
      <c r="J47" s="170"/>
      <c r="K47" s="163"/>
      <c r="L47" s="158"/>
      <c r="M47" s="158"/>
      <c r="N47" s="4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</row>
    <row r="48" spans="1:31" ht="30.75">
      <c r="A48" s="156"/>
      <c r="B48" s="156"/>
      <c r="C48" s="1"/>
      <c r="D48" s="157" t="s">
        <v>65</v>
      </c>
      <c r="E48" s="157"/>
      <c r="F48" s="171"/>
      <c r="G48" s="171"/>
      <c r="H48" s="158" t="s">
        <v>62</v>
      </c>
      <c r="I48" s="159"/>
      <c r="J48" s="158"/>
      <c r="K48" s="158" t="s">
        <v>66</v>
      </c>
      <c r="L48" s="158"/>
      <c r="M48" s="158"/>
      <c r="N48" s="4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</row>
    <row r="49" spans="1:31" ht="24">
      <c r="A49" s="156"/>
      <c r="B49" s="156"/>
      <c r="C49" s="172"/>
      <c r="D49" s="172"/>
      <c r="E49" s="172"/>
      <c r="F49" s="173"/>
      <c r="G49" s="173"/>
      <c r="H49" s="172"/>
      <c r="I49" s="172"/>
      <c r="J49" s="172"/>
      <c r="K49" s="172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</row>
    <row r="50" spans="1:31" ht="16.5">
      <c r="A50" s="156"/>
      <c r="B50" s="156"/>
      <c r="C50" s="156"/>
      <c r="D50" s="156"/>
      <c r="E50" s="156"/>
      <c r="F50" s="174"/>
      <c r="G50" s="174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</row>
    <row r="51" spans="1:31" ht="16.5">
      <c r="A51" s="156"/>
      <c r="B51" s="156"/>
      <c r="C51" s="156"/>
      <c r="D51" s="156"/>
      <c r="E51" s="156"/>
      <c r="F51" s="175"/>
      <c r="G51" s="175"/>
      <c r="H51" s="176"/>
      <c r="I51" s="17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</row>
    <row r="52" spans="1:31" ht="16.5">
      <c r="A52" s="156"/>
      <c r="B52" s="177"/>
      <c r="C52" s="1"/>
      <c r="D52" s="1"/>
      <c r="E52" s="1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</row>
    <row r="53" spans="1:31" ht="30.75">
      <c r="A53" s="156"/>
      <c r="B53" s="178" t="s">
        <v>72</v>
      </c>
      <c r="C53" s="179"/>
      <c r="D53" s="180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</row>
    <row r="54" spans="1:31" ht="26.25">
      <c r="A54" s="156"/>
      <c r="B54" s="179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</row>
    <row r="55" spans="1:31" ht="30.75">
      <c r="A55" s="156"/>
      <c r="B55" s="178" t="s">
        <v>73</v>
      </c>
      <c r="C55" s="179"/>
      <c r="D55" s="179"/>
      <c r="E55" s="181"/>
      <c r="F55" s="181"/>
      <c r="G55" s="181"/>
      <c r="H55" s="181"/>
      <c r="I55" s="181"/>
      <c r="J55" s="181"/>
      <c r="K55" s="181"/>
      <c r="L55" s="181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</row>
    <row r="56" spans="1:31" ht="26.25">
      <c r="A56" s="156"/>
      <c r="B56" s="179"/>
      <c r="C56" s="179"/>
      <c r="D56" s="182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</row>
    <row r="57" spans="1:31" ht="28.5">
      <c r="A57" s="156"/>
      <c r="B57" s="183">
        <v>43504</v>
      </c>
      <c r="C57" s="179"/>
      <c r="D57" s="184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</row>
    <row r="58" spans="1:31" ht="28.5">
      <c r="A58" s="156"/>
      <c r="B58" s="179"/>
      <c r="C58" s="179"/>
      <c r="D58" s="184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</row>
    <row r="59" spans="1:31" ht="28.5">
      <c r="A59" s="156"/>
      <c r="B59" s="186" t="s">
        <v>70</v>
      </c>
      <c r="C59" s="186"/>
      <c r="D59" s="181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19:AE19"/>
    <mergeCell ref="B28:AE28"/>
    <mergeCell ref="B30:G30"/>
    <mergeCell ref="D43:G43"/>
    <mergeCell ref="D48:E48"/>
  </mergeCells>
  <printOptions/>
  <pageMargins left="0.7875" right="0.19652777777777777" top="0.19652777777777777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view="pageBreakPreview" zoomScale="42" zoomScaleNormal="50" zoomScaleSheetLayoutView="42" workbookViewId="0" topLeftCell="A1">
      <selection activeCell="A3" sqref="A3"/>
    </sheetView>
  </sheetViews>
  <sheetFormatPr defaultColWidth="10.28125" defaultRowHeight="12.75"/>
  <cols>
    <col min="1" max="1" width="11.421875" style="0" customWidth="1"/>
    <col min="2" max="2" width="46.28125" style="0" customWidth="1"/>
    <col min="3" max="3" width="25.7109375" style="0" customWidth="1"/>
    <col min="4" max="4" width="29.57421875" style="0" customWidth="1"/>
    <col min="5" max="5" width="27.7109375" style="0" customWidth="1"/>
    <col min="6" max="6" width="22.7109375" style="0" customWidth="1"/>
    <col min="7" max="7" width="23.00390625" style="0" customWidth="1"/>
    <col min="8" max="8" width="30.00390625" style="0" customWidth="1"/>
    <col min="9" max="10" width="11.421875" style="0" customWidth="1"/>
    <col min="11" max="11" width="31.140625" style="0" customWidth="1"/>
    <col min="12" max="12" width="29.57421875" style="0" customWidth="1"/>
    <col min="13" max="13" width="11.421875" style="0" customWidth="1"/>
    <col min="14" max="14" width="28.421875" style="0" customWidth="1"/>
    <col min="15" max="15" width="29.00390625" style="0" customWidth="1"/>
    <col min="16" max="16" width="11.421875" style="0" customWidth="1"/>
    <col min="17" max="17" width="26.57421875" style="0" customWidth="1"/>
    <col min="18" max="18" width="26.140625" style="0" customWidth="1"/>
    <col min="19" max="19" width="11.421875" style="0" customWidth="1"/>
    <col min="20" max="20" width="33.140625" style="0" customWidth="1"/>
    <col min="21" max="21" width="26.140625" style="0" customWidth="1"/>
    <col min="22" max="28" width="11.421875" style="0" customWidth="1"/>
    <col min="29" max="29" width="35.421875" style="0" customWidth="1"/>
    <col min="30" max="30" width="23.71093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87" t="s">
        <v>75</v>
      </c>
      <c r="I6" s="187"/>
      <c r="J6" s="187"/>
      <c r="K6" s="188" t="s">
        <v>76</v>
      </c>
      <c r="L6" s="188"/>
      <c r="M6" s="188"/>
      <c r="N6" s="189" t="s">
        <v>77</v>
      </c>
      <c r="O6" s="189"/>
      <c r="P6" s="189"/>
      <c r="Q6" s="190" t="s">
        <v>78</v>
      </c>
      <c r="R6" s="190"/>
      <c r="S6" s="190"/>
      <c r="T6" s="191" t="s">
        <v>79</v>
      </c>
      <c r="U6" s="191"/>
      <c r="V6" s="191"/>
      <c r="W6" s="192" t="s">
        <v>80</v>
      </c>
      <c r="X6" s="192"/>
      <c r="Y6" s="192"/>
      <c r="Z6" s="193" t="s">
        <v>81</v>
      </c>
      <c r="AA6" s="193"/>
      <c r="AB6" s="193"/>
      <c r="AC6" s="194" t="s">
        <v>82</v>
      </c>
      <c r="AD6" s="194"/>
      <c r="AE6" s="194"/>
    </row>
    <row r="7" spans="1:31" ht="153">
      <c r="A7" s="12"/>
      <c r="B7" s="13"/>
      <c r="C7" s="13"/>
      <c r="D7" s="14"/>
      <c r="E7" s="15"/>
      <c r="F7" s="15"/>
      <c r="G7" s="16"/>
      <c r="H7" s="23" t="s">
        <v>19</v>
      </c>
      <c r="I7" s="24" t="s">
        <v>20</v>
      </c>
      <c r="J7" s="25" t="s">
        <v>21</v>
      </c>
      <c r="K7" s="26" t="s">
        <v>22</v>
      </c>
      <c r="L7" s="24" t="s">
        <v>20</v>
      </c>
      <c r="M7" s="26" t="s">
        <v>21</v>
      </c>
      <c r="N7" s="27" t="s">
        <v>19</v>
      </c>
      <c r="O7" s="24" t="s">
        <v>20</v>
      </c>
      <c r="P7" s="27" t="s">
        <v>21</v>
      </c>
      <c r="Q7" s="12" t="s">
        <v>22</v>
      </c>
      <c r="R7" s="28" t="s">
        <v>20</v>
      </c>
      <c r="S7" s="29" t="s">
        <v>21</v>
      </c>
      <c r="T7" s="26" t="s">
        <v>23</v>
      </c>
      <c r="U7" s="30" t="s">
        <v>20</v>
      </c>
      <c r="V7" s="31" t="s">
        <v>21</v>
      </c>
      <c r="W7" s="32" t="s">
        <v>23</v>
      </c>
      <c r="X7" s="33" t="s">
        <v>20</v>
      </c>
      <c r="Y7" s="32" t="s">
        <v>21</v>
      </c>
      <c r="Z7" s="32" t="s">
        <v>23</v>
      </c>
      <c r="AA7" s="33" t="s">
        <v>20</v>
      </c>
      <c r="AB7" s="34" t="s">
        <v>21</v>
      </c>
      <c r="AC7" s="26" t="s">
        <v>24</v>
      </c>
      <c r="AD7" s="30" t="s">
        <v>20</v>
      </c>
      <c r="AE7" s="26" t="s">
        <v>21</v>
      </c>
    </row>
    <row r="8" spans="1:31" ht="21.75">
      <c r="A8" s="35">
        <v>1</v>
      </c>
      <c r="B8" s="36">
        <v>2</v>
      </c>
      <c r="C8" s="36">
        <v>3</v>
      </c>
      <c r="D8" s="37">
        <v>4</v>
      </c>
      <c r="E8" s="38">
        <v>5</v>
      </c>
      <c r="F8" s="38">
        <v>6</v>
      </c>
      <c r="G8" s="39">
        <v>7</v>
      </c>
      <c r="H8" s="40">
        <v>8</v>
      </c>
      <c r="I8" s="41">
        <v>9</v>
      </c>
      <c r="J8" s="42">
        <v>10</v>
      </c>
      <c r="K8" s="40">
        <v>11</v>
      </c>
      <c r="L8" s="36">
        <v>12</v>
      </c>
      <c r="M8" s="43">
        <v>13</v>
      </c>
      <c r="N8" s="42">
        <v>14</v>
      </c>
      <c r="O8" s="36">
        <v>15</v>
      </c>
      <c r="P8" s="42">
        <v>16</v>
      </c>
      <c r="Q8" s="36">
        <v>17</v>
      </c>
      <c r="R8" s="41">
        <v>18</v>
      </c>
      <c r="S8" s="36">
        <v>19</v>
      </c>
      <c r="T8" s="44">
        <v>20</v>
      </c>
      <c r="U8" s="45">
        <v>21</v>
      </c>
      <c r="V8" s="46">
        <v>22</v>
      </c>
      <c r="W8" s="47">
        <v>23</v>
      </c>
      <c r="X8" s="48">
        <v>24</v>
      </c>
      <c r="Y8" s="47">
        <v>25</v>
      </c>
      <c r="Z8" s="47">
        <v>26</v>
      </c>
      <c r="AA8" s="48">
        <v>27</v>
      </c>
      <c r="AB8" s="49">
        <v>28</v>
      </c>
      <c r="AC8" s="50">
        <v>23</v>
      </c>
      <c r="AD8" s="45">
        <v>24</v>
      </c>
      <c r="AE8" s="35">
        <v>25</v>
      </c>
    </row>
    <row r="9" spans="1:31" ht="28.5">
      <c r="A9" s="51" t="s">
        <v>25</v>
      </c>
      <c r="B9" s="52" t="s">
        <v>26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26.25">
      <c r="A10" s="53"/>
      <c r="B10" s="54"/>
      <c r="C10" s="55"/>
      <c r="D10" s="55"/>
      <c r="E10" s="55"/>
      <c r="F10" s="56"/>
      <c r="G10" s="5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>
        <f aca="true" t="shared" si="0" ref="AC10:AC12">H10+N10-T10-Z10</f>
        <v>0</v>
      </c>
      <c r="AD10" s="57">
        <f aca="true" t="shared" si="1" ref="AD10:AD12">I10+Q10-U10-AA10</f>
        <v>0</v>
      </c>
      <c r="AE10" s="58">
        <f aca="true" t="shared" si="2" ref="AE10:AE12">J10+R10-V10-AB10</f>
        <v>0</v>
      </c>
    </row>
    <row r="11" spans="1:31" ht="26.25">
      <c r="A11" s="59"/>
      <c r="B11" s="60"/>
      <c r="C11" s="61"/>
      <c r="D11" s="61"/>
      <c r="E11" s="61"/>
      <c r="F11" s="61"/>
      <c r="G11" s="61"/>
      <c r="H11" s="62"/>
      <c r="I11" s="62"/>
      <c r="J11" s="62"/>
      <c r="K11" s="62"/>
      <c r="L11" s="62"/>
      <c r="M11" s="62"/>
      <c r="N11" s="57"/>
      <c r="O11" s="57"/>
      <c r="P11" s="57"/>
      <c r="Q11" s="62"/>
      <c r="R11" s="62"/>
      <c r="S11" s="62"/>
      <c r="T11" s="57"/>
      <c r="U11" s="57"/>
      <c r="V11" s="57"/>
      <c r="W11" s="62"/>
      <c r="X11" s="62"/>
      <c r="Y11" s="62"/>
      <c r="Z11" s="57"/>
      <c r="AA11" s="57"/>
      <c r="AB11" s="57"/>
      <c r="AC11" s="57">
        <f t="shared" si="0"/>
        <v>0</v>
      </c>
      <c r="AD11" s="57">
        <f t="shared" si="1"/>
        <v>0</v>
      </c>
      <c r="AE11" s="58">
        <f t="shared" si="2"/>
        <v>0</v>
      </c>
    </row>
    <row r="12" spans="1:31" ht="26.25">
      <c r="A12" s="63"/>
      <c r="B12" s="64" t="s">
        <v>27</v>
      </c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6"/>
      <c r="O12" s="66"/>
      <c r="P12" s="66"/>
      <c r="Q12" s="65"/>
      <c r="R12" s="65"/>
      <c r="S12" s="65"/>
      <c r="T12" s="66"/>
      <c r="U12" s="66"/>
      <c r="V12" s="66"/>
      <c r="W12" s="65"/>
      <c r="X12" s="65"/>
      <c r="Y12" s="65"/>
      <c r="Z12" s="66"/>
      <c r="AA12" s="66"/>
      <c r="AB12" s="66"/>
      <c r="AC12" s="66">
        <f t="shared" si="0"/>
        <v>0</v>
      </c>
      <c r="AD12" s="66">
        <f t="shared" si="1"/>
        <v>0</v>
      </c>
      <c r="AE12" s="67">
        <f t="shared" si="2"/>
        <v>0</v>
      </c>
    </row>
    <row r="13" spans="1:31" ht="26.25">
      <c r="A13" s="68"/>
      <c r="B13" s="69" t="s">
        <v>28</v>
      </c>
      <c r="C13" s="70"/>
      <c r="D13" s="71"/>
      <c r="E13" s="71"/>
      <c r="F13" s="71"/>
      <c r="G13" s="71"/>
      <c r="H13" s="72">
        <f>SUM(H10:H12)</f>
        <v>0</v>
      </c>
      <c r="I13" s="72">
        <f>SUM(I10:I12)</f>
        <v>0</v>
      </c>
      <c r="J13" s="72">
        <f>SUM(J10:J12)</f>
        <v>0</v>
      </c>
      <c r="K13" s="72">
        <f>SUM(K10:K12)</f>
        <v>0</v>
      </c>
      <c r="L13" s="72">
        <f>SUM(L10:L12)</f>
        <v>0</v>
      </c>
      <c r="M13" s="72">
        <f>SUM(M10:M12)</f>
        <v>0</v>
      </c>
      <c r="N13" s="72">
        <f>SUM(N10:N12)</f>
        <v>0</v>
      </c>
      <c r="O13" s="72">
        <f>SUM(O10:O12)</f>
        <v>0</v>
      </c>
      <c r="P13" s="72">
        <f>SUM(P10:P12)</f>
        <v>0</v>
      </c>
      <c r="Q13" s="72">
        <f>SUM(Q10:Q12)</f>
        <v>0</v>
      </c>
      <c r="R13" s="72">
        <f>SUM(R10:R12)</f>
        <v>0</v>
      </c>
      <c r="S13" s="72">
        <f>SUM(S10:S12)</f>
        <v>0</v>
      </c>
      <c r="T13" s="72">
        <f>SUM(T10:T12)</f>
        <v>0</v>
      </c>
      <c r="U13" s="72">
        <f>SUM(U10:U12)</f>
        <v>0</v>
      </c>
      <c r="V13" s="72">
        <f>SUM(V10:V12)</f>
        <v>0</v>
      </c>
      <c r="W13" s="72">
        <f>SUM(W10:W12)</f>
        <v>0</v>
      </c>
      <c r="X13" s="72">
        <f>SUM(X10:X12)</f>
        <v>0</v>
      </c>
      <c r="Y13" s="72">
        <f>SUM(Y10:Y12)</f>
        <v>0</v>
      </c>
      <c r="Z13" s="72">
        <f>SUM(Z10:Z12)</f>
        <v>0</v>
      </c>
      <c r="AA13" s="72">
        <f>SUM(AA10:AA12)</f>
        <v>0</v>
      </c>
      <c r="AB13" s="72">
        <f>SUM(AB10:AB12)</f>
        <v>0</v>
      </c>
      <c r="AC13" s="72">
        <f>SUM(AC10:AC12)</f>
        <v>0</v>
      </c>
      <c r="AD13" s="72">
        <f>SUM(AD10:AD12)</f>
        <v>0</v>
      </c>
      <c r="AE13" s="73">
        <f>SUM(AE10:AE12)</f>
        <v>0</v>
      </c>
    </row>
    <row r="14" spans="1:31" ht="28.5">
      <c r="A14" s="51" t="s">
        <v>29</v>
      </c>
      <c r="B14" s="74" t="s">
        <v>30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39">
      <c r="A15" s="75" t="s">
        <v>31</v>
      </c>
      <c r="B15" s="83" t="s">
        <v>39</v>
      </c>
      <c r="C15" s="84" t="s">
        <v>37</v>
      </c>
      <c r="D15" s="78">
        <v>3000000</v>
      </c>
      <c r="E15" s="79" t="s">
        <v>34</v>
      </c>
      <c r="F15" s="80">
        <v>43607</v>
      </c>
      <c r="G15" s="81"/>
      <c r="H15" s="78">
        <v>3000000</v>
      </c>
      <c r="I15" s="78"/>
      <c r="J15" s="78"/>
      <c r="K15" s="78">
        <v>0</v>
      </c>
      <c r="L15" s="85">
        <v>23895.65</v>
      </c>
      <c r="M15" s="78"/>
      <c r="N15" s="78">
        <v>0</v>
      </c>
      <c r="O15" s="78">
        <f>23895.64+23895.65</f>
        <v>47791.29</v>
      </c>
      <c r="P15" s="78"/>
      <c r="Q15" s="78"/>
      <c r="R15" s="78">
        <f aca="true" t="shared" si="3" ref="R15:R17">L15</f>
        <v>23895.65</v>
      </c>
      <c r="S15" s="78"/>
      <c r="T15" s="78"/>
      <c r="U15" s="78">
        <f aca="true" t="shared" si="4" ref="U15:U17">O15</f>
        <v>47791.29</v>
      </c>
      <c r="V15" s="78"/>
      <c r="W15" s="78"/>
      <c r="X15" s="78"/>
      <c r="Y15" s="78"/>
      <c r="Z15" s="78"/>
      <c r="AA15" s="78"/>
      <c r="AB15" s="78"/>
      <c r="AC15" s="82">
        <f aca="true" t="shared" si="5" ref="AC15:AC17">H15+N15-T15</f>
        <v>3000000</v>
      </c>
      <c r="AD15" s="78"/>
      <c r="AE15" s="78"/>
    </row>
    <row r="16" spans="1:31" ht="75">
      <c r="A16" s="75" t="s">
        <v>35</v>
      </c>
      <c r="B16" s="83" t="s">
        <v>41</v>
      </c>
      <c r="C16" s="86" t="s">
        <v>42</v>
      </c>
      <c r="D16" s="78">
        <v>33900000</v>
      </c>
      <c r="E16" s="79" t="s">
        <v>34</v>
      </c>
      <c r="F16" s="80">
        <v>43670</v>
      </c>
      <c r="G16" s="81"/>
      <c r="H16" s="78">
        <v>32400000</v>
      </c>
      <c r="I16" s="78"/>
      <c r="J16" s="78"/>
      <c r="K16" s="78">
        <v>0</v>
      </c>
      <c r="L16" s="85">
        <v>250376.28</v>
      </c>
      <c r="M16" s="78"/>
      <c r="N16" s="78">
        <v>0</v>
      </c>
      <c r="O16" s="78">
        <f>251871.96+250376.28</f>
        <v>502248.24</v>
      </c>
      <c r="P16" s="78"/>
      <c r="Q16" s="78">
        <v>0</v>
      </c>
      <c r="R16" s="78">
        <f t="shared" si="3"/>
        <v>250376.28</v>
      </c>
      <c r="S16" s="78"/>
      <c r="T16" s="78">
        <f>Q16</f>
        <v>0</v>
      </c>
      <c r="U16" s="78">
        <f t="shared" si="4"/>
        <v>502248.24</v>
      </c>
      <c r="V16" s="78"/>
      <c r="W16" s="78"/>
      <c r="X16" s="78"/>
      <c r="Y16" s="78"/>
      <c r="Z16" s="78"/>
      <c r="AA16" s="78"/>
      <c r="AB16" s="78"/>
      <c r="AC16" s="82">
        <f t="shared" si="5"/>
        <v>32400000</v>
      </c>
      <c r="AD16" s="78"/>
      <c r="AE16" s="78"/>
    </row>
    <row r="17" spans="1:31" ht="45.75">
      <c r="A17" s="75" t="s">
        <v>38</v>
      </c>
      <c r="B17" s="87" t="s">
        <v>44</v>
      </c>
      <c r="C17" s="88" t="s">
        <v>45</v>
      </c>
      <c r="D17" s="78">
        <v>5200000</v>
      </c>
      <c r="E17" s="79" t="s">
        <v>34</v>
      </c>
      <c r="F17" s="80">
        <v>43725</v>
      </c>
      <c r="G17" s="81"/>
      <c r="H17" s="78">
        <v>5200000</v>
      </c>
      <c r="I17" s="78"/>
      <c r="J17" s="78"/>
      <c r="K17" s="78">
        <v>0</v>
      </c>
      <c r="L17" s="85">
        <v>43726.05</v>
      </c>
      <c r="M17" s="78"/>
      <c r="N17" s="78">
        <v>0</v>
      </c>
      <c r="O17" s="78">
        <f>43726.05+43726.05</f>
        <v>87452.1</v>
      </c>
      <c r="P17" s="78"/>
      <c r="Q17" s="78"/>
      <c r="R17" s="78">
        <f t="shared" si="3"/>
        <v>43726.05</v>
      </c>
      <c r="S17" s="78"/>
      <c r="T17" s="78"/>
      <c r="U17" s="78">
        <f t="shared" si="4"/>
        <v>87452.1</v>
      </c>
      <c r="V17" s="78"/>
      <c r="W17" s="78"/>
      <c r="X17" s="78"/>
      <c r="Y17" s="78"/>
      <c r="Z17" s="78"/>
      <c r="AA17" s="78"/>
      <c r="AB17" s="78"/>
      <c r="AC17" s="82">
        <f t="shared" si="5"/>
        <v>5200000</v>
      </c>
      <c r="AD17" s="78"/>
      <c r="AE17" s="78"/>
    </row>
    <row r="18" spans="1:31" ht="30.75">
      <c r="A18" s="89"/>
      <c r="B18" s="90" t="s">
        <v>46</v>
      </c>
      <c r="C18" s="72"/>
      <c r="D18" s="91">
        <f>SUM(D15:D17)</f>
        <v>42100000</v>
      </c>
      <c r="E18" s="72"/>
      <c r="F18" s="72"/>
      <c r="G18" s="72"/>
      <c r="H18" s="91">
        <f>SUM(H15:H17)</f>
        <v>40600000</v>
      </c>
      <c r="I18" s="91">
        <f>SUM(I15:I17)</f>
        <v>0</v>
      </c>
      <c r="J18" s="91">
        <f>SUM(J15:J17)</f>
        <v>0</v>
      </c>
      <c r="K18" s="91">
        <f>SUM(K15:K17)</f>
        <v>0</v>
      </c>
      <c r="L18" s="91">
        <f>SUM(L15:L17)</f>
        <v>317997.98000000004</v>
      </c>
      <c r="M18" s="91">
        <f>SUM(M15:M17)</f>
        <v>0</v>
      </c>
      <c r="N18" s="91">
        <f>SUM(N15:N17)</f>
        <v>0</v>
      </c>
      <c r="O18" s="91">
        <f>SUM(O15:O17)</f>
        <v>637491.63</v>
      </c>
      <c r="P18" s="91">
        <f>SUM(P15:P17)</f>
        <v>0</v>
      </c>
      <c r="Q18" s="91">
        <f>SUM(Q15:Q17)</f>
        <v>0</v>
      </c>
      <c r="R18" s="91">
        <f>SUM(R15:R17)</f>
        <v>317997.98000000004</v>
      </c>
      <c r="S18" s="91">
        <f>SUM(S15:S17)</f>
        <v>0</v>
      </c>
      <c r="T18" s="91">
        <f>SUM(T15:T17)</f>
        <v>0</v>
      </c>
      <c r="U18" s="91">
        <f>SUM(U15:U17)</f>
        <v>637491.63</v>
      </c>
      <c r="V18" s="91">
        <f>SUM(V15:V17)</f>
        <v>0</v>
      </c>
      <c r="W18" s="91">
        <f>SUM(W15:W17)</f>
        <v>0</v>
      </c>
      <c r="X18" s="91">
        <f>SUM(X15:X17)</f>
        <v>0</v>
      </c>
      <c r="Y18" s="91">
        <f>SUM(Y15:Y17)</f>
        <v>0</v>
      </c>
      <c r="Z18" s="91">
        <f>SUM(Z15:Z17)</f>
        <v>0</v>
      </c>
      <c r="AA18" s="91">
        <f>SUM(AA15:AA17)</f>
        <v>0</v>
      </c>
      <c r="AB18" s="91">
        <f>SUM(AB15:AB17)</f>
        <v>0</v>
      </c>
      <c r="AC18" s="91">
        <f>SUM(AC15:AC17)</f>
        <v>40600000</v>
      </c>
      <c r="AD18" s="91">
        <f>SUM(AD15:AD17)</f>
        <v>0</v>
      </c>
      <c r="AE18" s="91">
        <f>SUM(AE15:AE17)</f>
        <v>0</v>
      </c>
    </row>
    <row r="19" spans="1:31" ht="28.5" customHeight="1">
      <c r="A19" s="92" t="s">
        <v>47</v>
      </c>
      <c r="B19" s="74" t="s">
        <v>48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ht="26.25">
      <c r="A20" s="93"/>
      <c r="B20" s="94" t="s">
        <v>49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7"/>
    </row>
    <row r="21" spans="1:31" ht="30.75">
      <c r="A21" s="98"/>
      <c r="B21" s="99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3"/>
    </row>
    <row r="22" spans="1:31" ht="30.75">
      <c r="A22" s="104"/>
      <c r="B22" s="105" t="s">
        <v>50</v>
      </c>
      <c r="C22" s="106"/>
      <c r="D22" s="107">
        <f>D21</f>
        <v>0</v>
      </c>
      <c r="E22" s="107"/>
      <c r="F22" s="107"/>
      <c r="G22" s="107"/>
      <c r="H22" s="107">
        <f>SUM(H21:H21)</f>
        <v>0</v>
      </c>
      <c r="I22" s="107">
        <f>SUM(I21:I21)</f>
        <v>0</v>
      </c>
      <c r="J22" s="107">
        <f>SUM(J21:J21)</f>
        <v>0</v>
      </c>
      <c r="K22" s="107">
        <f>SUM(K21:K21)</f>
        <v>0</v>
      </c>
      <c r="L22" s="107">
        <f>SUM(L21:L21)</f>
        <v>0</v>
      </c>
      <c r="M22" s="107">
        <f>SUM(M21:M21)</f>
        <v>0</v>
      </c>
      <c r="N22" s="107">
        <f>SUM(N21:N21)</f>
        <v>0</v>
      </c>
      <c r="O22" s="107">
        <f>SUM(O21:O21)</f>
        <v>0</v>
      </c>
      <c r="P22" s="107">
        <f>SUM(P21:P21)</f>
        <v>0</v>
      </c>
      <c r="Q22" s="107">
        <f>SUM(Q21:Q21)</f>
        <v>0</v>
      </c>
      <c r="R22" s="107">
        <f>SUM(R21:R21)</f>
        <v>0</v>
      </c>
      <c r="S22" s="107">
        <f>SUM(S21:S21)</f>
        <v>0</v>
      </c>
      <c r="T22" s="107">
        <f>SUM(T21:T21)</f>
        <v>0</v>
      </c>
      <c r="U22" s="107">
        <f>SUM(U21:U21)</f>
        <v>0</v>
      </c>
      <c r="V22" s="107">
        <f>SUM(V21:V21)</f>
        <v>0</v>
      </c>
      <c r="W22" s="107">
        <f>SUM(W21:W21)</f>
        <v>0</v>
      </c>
      <c r="X22" s="107">
        <f>SUM(X21:X21)</f>
        <v>0</v>
      </c>
      <c r="Y22" s="107">
        <f>SUM(Y21:Y21)</f>
        <v>0</v>
      </c>
      <c r="Z22" s="107">
        <f>SUM(Z21:Z21)</f>
        <v>0</v>
      </c>
      <c r="AA22" s="107">
        <f>SUM(AA21:AA21)</f>
        <v>0</v>
      </c>
      <c r="AB22" s="107">
        <f>SUM(AB21:AB21)</f>
        <v>0</v>
      </c>
      <c r="AC22" s="107">
        <f>SUM(AC21:AC21)</f>
        <v>0</v>
      </c>
      <c r="AD22" s="107">
        <f>SUM(AD21:AD21)</f>
        <v>0</v>
      </c>
      <c r="AE22" s="108">
        <f>SUM(AE21:AE21)</f>
        <v>0</v>
      </c>
    </row>
    <row r="23" spans="1:31" ht="30.75">
      <c r="A23" s="109"/>
      <c r="B23" s="110" t="s">
        <v>51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4"/>
    </row>
    <row r="24" spans="1:31" ht="30.75">
      <c r="A24" s="98"/>
      <c r="B24" s="115"/>
      <c r="C24" s="116"/>
      <c r="D24" s="117"/>
      <c r="E24" s="79"/>
      <c r="F24" s="80"/>
      <c r="G24" s="101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>
        <f>N24</f>
        <v>0</v>
      </c>
      <c r="U24" s="82"/>
      <c r="V24" s="82"/>
      <c r="W24" s="82"/>
      <c r="X24" s="82"/>
      <c r="Y24" s="82"/>
      <c r="Z24" s="82"/>
      <c r="AA24" s="82"/>
      <c r="AB24" s="82"/>
      <c r="AC24" s="82">
        <f>H24+N24-T24</f>
        <v>0</v>
      </c>
      <c r="AD24" s="82">
        <f>L24+O24-R24-U24</f>
        <v>0</v>
      </c>
      <c r="AE24" s="118"/>
    </row>
    <row r="25" spans="1:31" ht="30.75">
      <c r="A25" s="98"/>
      <c r="B25" s="119" t="s">
        <v>54</v>
      </c>
      <c r="C25" s="100"/>
      <c r="D25" s="120">
        <f>D24</f>
        <v>0</v>
      </c>
      <c r="E25" s="121"/>
      <c r="F25" s="121"/>
      <c r="G25" s="121"/>
      <c r="H25" s="120">
        <f>SUM(H24)</f>
        <v>0</v>
      </c>
      <c r="I25" s="120">
        <f>SUM(I24)</f>
        <v>0</v>
      </c>
      <c r="J25" s="120">
        <f>SUM(J24)</f>
        <v>0</v>
      </c>
      <c r="K25" s="120">
        <f>SUM(K24)</f>
        <v>0</v>
      </c>
      <c r="L25" s="120">
        <f>SUM(L24)</f>
        <v>0</v>
      </c>
      <c r="M25" s="120">
        <f>SUM(M24)</f>
        <v>0</v>
      </c>
      <c r="N25" s="120">
        <f>SUM(N24)</f>
        <v>0</v>
      </c>
      <c r="O25" s="120">
        <f>SUM(O24)</f>
        <v>0</v>
      </c>
      <c r="P25" s="120">
        <f>SUM(P24)</f>
        <v>0</v>
      </c>
      <c r="Q25" s="120">
        <f>SUM(Q24)</f>
        <v>0</v>
      </c>
      <c r="R25" s="120">
        <f>SUM(R24)</f>
        <v>0</v>
      </c>
      <c r="S25" s="120">
        <f>SUM(S24)</f>
        <v>0</v>
      </c>
      <c r="T25" s="120">
        <f>SUM(T24)</f>
        <v>0</v>
      </c>
      <c r="U25" s="120">
        <f>SUM(U24)</f>
        <v>0</v>
      </c>
      <c r="V25" s="120">
        <f>SUM(V24)</f>
        <v>0</v>
      </c>
      <c r="W25" s="120">
        <f>SUM(W24)</f>
        <v>0</v>
      </c>
      <c r="X25" s="120">
        <f>SUM(X24)</f>
        <v>0</v>
      </c>
      <c r="Y25" s="120">
        <f>SUM(Y24)</f>
        <v>0</v>
      </c>
      <c r="Z25" s="120">
        <f>SUM(Z24)</f>
        <v>0</v>
      </c>
      <c r="AA25" s="120">
        <f>SUM(AA24)</f>
        <v>0</v>
      </c>
      <c r="AB25" s="120">
        <f>SUM(AB24)</f>
        <v>0</v>
      </c>
      <c r="AC25" s="120">
        <f>SUM(AC24)</f>
        <v>0</v>
      </c>
      <c r="AD25" s="120">
        <f>SUM(AD24)</f>
        <v>0</v>
      </c>
      <c r="AE25" s="122">
        <f>SUM(AE24)</f>
        <v>0</v>
      </c>
    </row>
    <row r="26" spans="1:31" ht="30.75">
      <c r="A26" s="123"/>
      <c r="B26" s="124"/>
      <c r="C26" s="125"/>
      <c r="D26" s="126"/>
      <c r="E26" s="127"/>
      <c r="F26" s="127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9"/>
    </row>
    <row r="27" spans="1:31" ht="30.75">
      <c r="A27" s="130"/>
      <c r="B27" s="131" t="s">
        <v>55</v>
      </c>
      <c r="C27" s="132"/>
      <c r="D27" s="91">
        <f>D22+D25</f>
        <v>0</v>
      </c>
      <c r="E27" s="91"/>
      <c r="F27" s="91"/>
      <c r="G27" s="91"/>
      <c r="H27" s="91">
        <f>H22+H25</f>
        <v>0</v>
      </c>
      <c r="I27" s="91">
        <f>I22+I25</f>
        <v>0</v>
      </c>
      <c r="J27" s="91">
        <f>J22+J25</f>
        <v>0</v>
      </c>
      <c r="K27" s="91">
        <f>K22+K25</f>
        <v>0</v>
      </c>
      <c r="L27" s="91">
        <f>L22+L25</f>
        <v>0</v>
      </c>
      <c r="M27" s="91">
        <f>M22+M25</f>
        <v>0</v>
      </c>
      <c r="N27" s="91">
        <f>N22+N25</f>
        <v>0</v>
      </c>
      <c r="O27" s="91">
        <f>O22+O25</f>
        <v>0</v>
      </c>
      <c r="P27" s="91">
        <f>P22+P25</f>
        <v>0</v>
      </c>
      <c r="Q27" s="91">
        <f>Q22+Q25</f>
        <v>0</v>
      </c>
      <c r="R27" s="91">
        <f>R22+R25</f>
        <v>0</v>
      </c>
      <c r="S27" s="91">
        <f>S22+S25</f>
        <v>0</v>
      </c>
      <c r="T27" s="91">
        <f>T22+T25</f>
        <v>0</v>
      </c>
      <c r="U27" s="91">
        <f>U22+U25</f>
        <v>0</v>
      </c>
      <c r="V27" s="91">
        <f>V22+V25</f>
        <v>0</v>
      </c>
      <c r="W27" s="91">
        <f>W22+W25</f>
        <v>0</v>
      </c>
      <c r="X27" s="91">
        <f>X22+X25</f>
        <v>0</v>
      </c>
      <c r="Y27" s="91">
        <f>Y22+Y25</f>
        <v>0</v>
      </c>
      <c r="Z27" s="91">
        <f>Z22+Z25</f>
        <v>0</v>
      </c>
      <c r="AA27" s="91">
        <f>AA22+AA25</f>
        <v>0</v>
      </c>
      <c r="AB27" s="91">
        <f>AB22+AB25</f>
        <v>0</v>
      </c>
      <c r="AC27" s="91">
        <f>AC22+AC25</f>
        <v>0</v>
      </c>
      <c r="AD27" s="91">
        <f>AD22+AD25</f>
        <v>0</v>
      </c>
      <c r="AE27" s="133">
        <f>AE22+AE25</f>
        <v>0</v>
      </c>
    </row>
    <row r="28" spans="1:31" ht="28.5">
      <c r="A28" s="134" t="s">
        <v>56</v>
      </c>
      <c r="B28" s="135" t="s">
        <v>57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</row>
    <row r="29" spans="1:31" ht="26.25">
      <c r="A29" s="136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37"/>
    </row>
    <row r="30" spans="1:31" ht="26.25">
      <c r="A30" s="138"/>
      <c r="B30" s="139" t="s">
        <v>58</v>
      </c>
      <c r="C30" s="139"/>
      <c r="D30" s="139"/>
      <c r="E30" s="139"/>
      <c r="F30" s="139"/>
      <c r="G30" s="139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25"/>
      <c r="AD30" s="125"/>
      <c r="AE30" s="141"/>
    </row>
    <row r="31" spans="1:31" ht="30.75">
      <c r="A31" s="142"/>
      <c r="B31" s="143" t="s">
        <v>59</v>
      </c>
      <c r="C31" s="144"/>
      <c r="D31" s="145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</row>
    <row r="32" spans="1:31" ht="30.75">
      <c r="A32" s="148"/>
      <c r="B32" s="149" t="s">
        <v>60</v>
      </c>
      <c r="C32" s="150"/>
      <c r="D32" s="151">
        <f>D18+D27+D31</f>
        <v>42100000</v>
      </c>
      <c r="E32" s="151"/>
      <c r="F32" s="151"/>
      <c r="G32" s="151"/>
      <c r="H32" s="151">
        <f>H18+H27+H31</f>
        <v>40600000</v>
      </c>
      <c r="I32" s="151">
        <f>I18+I27+I31</f>
        <v>0</v>
      </c>
      <c r="J32" s="151">
        <f>J18+J27+J31</f>
        <v>0</v>
      </c>
      <c r="K32" s="151">
        <f>K18+K27+K31</f>
        <v>0</v>
      </c>
      <c r="L32" s="151">
        <f>L18+L27+L31</f>
        <v>317997.98000000004</v>
      </c>
      <c r="M32" s="151">
        <f>M18+M27+M31</f>
        <v>0</v>
      </c>
      <c r="N32" s="151">
        <f>N18+N27+N31</f>
        <v>0</v>
      </c>
      <c r="O32" s="151">
        <f>O18+O27+O31</f>
        <v>637491.63</v>
      </c>
      <c r="P32" s="151">
        <f>P18+P27+P31</f>
        <v>0</v>
      </c>
      <c r="Q32" s="151">
        <f>Q18+Q27+Q31</f>
        <v>0</v>
      </c>
      <c r="R32" s="151">
        <f>R18+R27+R31</f>
        <v>317997.98000000004</v>
      </c>
      <c r="S32" s="151">
        <f>S18+S27+S31</f>
        <v>0</v>
      </c>
      <c r="T32" s="151">
        <f>T18+T27+T31</f>
        <v>0</v>
      </c>
      <c r="U32" s="151">
        <f>U18+U27+U31</f>
        <v>637491.63</v>
      </c>
      <c r="V32" s="151">
        <f>V18+V27+V31</f>
        <v>0</v>
      </c>
      <c r="W32" s="151">
        <f>W18+W27+W31</f>
        <v>0</v>
      </c>
      <c r="X32" s="151">
        <f>X18+X27+X31</f>
        <v>0</v>
      </c>
      <c r="Y32" s="151">
        <f>Y18+Y27+Y31</f>
        <v>0</v>
      </c>
      <c r="Z32" s="151">
        <f>Z18+Z27+Z31</f>
        <v>0</v>
      </c>
      <c r="AA32" s="151">
        <f>AA18+AA27+AA31</f>
        <v>0</v>
      </c>
      <c r="AB32" s="151">
        <f>AB18+AB27+AB31</f>
        <v>0</v>
      </c>
      <c r="AC32" s="151">
        <f>AC18+AC27+AC31</f>
        <v>40600000</v>
      </c>
      <c r="AD32" s="151">
        <f>AD18+AD27+AD31</f>
        <v>0</v>
      </c>
      <c r="AE32" s="151">
        <f>AE18+AE27+AE31</f>
        <v>0</v>
      </c>
    </row>
    <row r="33" spans="1:31" ht="16.5">
      <c r="A33" s="152"/>
      <c r="B33" s="153"/>
      <c r="C33" s="153"/>
      <c r="D33" s="154"/>
      <c r="E33" s="155"/>
      <c r="F33" s="155"/>
      <c r="G33" s="155"/>
      <c r="H33" s="155"/>
      <c r="I33" s="155"/>
      <c r="J33" s="155"/>
      <c r="K33" s="154"/>
      <c r="L33" s="155"/>
      <c r="M33" s="155"/>
      <c r="N33" s="154"/>
      <c r="O33" s="155"/>
      <c r="P33" s="155"/>
      <c r="Q33" s="155"/>
      <c r="R33" s="155"/>
      <c r="S33" s="155"/>
      <c r="T33" s="155"/>
      <c r="U33" s="155"/>
      <c r="V33" s="155"/>
      <c r="W33" s="154"/>
      <c r="X33" s="155"/>
      <c r="Y33" s="155"/>
      <c r="Z33" s="154"/>
      <c r="AA33" s="155"/>
      <c r="AB33" s="155"/>
      <c r="AC33" s="155"/>
      <c r="AD33" s="155"/>
      <c r="AE33" s="155"/>
    </row>
    <row r="34" spans="1:31" ht="16.5">
      <c r="A34" s="152"/>
      <c r="B34" s="153"/>
      <c r="C34" s="153"/>
      <c r="D34" s="154"/>
      <c r="E34" s="155"/>
      <c r="F34" s="155"/>
      <c r="G34" s="155"/>
      <c r="H34" s="155"/>
      <c r="I34" s="155"/>
      <c r="J34" s="155"/>
      <c r="K34" s="154"/>
      <c r="L34" s="155"/>
      <c r="M34" s="155"/>
      <c r="N34" s="154"/>
      <c r="O34" s="155"/>
      <c r="P34" s="155"/>
      <c r="Q34" s="155"/>
      <c r="R34" s="155"/>
      <c r="S34" s="155"/>
      <c r="T34" s="155"/>
      <c r="U34" s="155"/>
      <c r="V34" s="155"/>
      <c r="W34" s="154"/>
      <c r="X34" s="155"/>
      <c r="Y34" s="155"/>
      <c r="Z34" s="154"/>
      <c r="AA34" s="155"/>
      <c r="AB34" s="155"/>
      <c r="AC34" s="155"/>
      <c r="AD34" s="155"/>
      <c r="AE34" s="155"/>
    </row>
    <row r="35" spans="1:31" ht="16.5">
      <c r="A35" s="152"/>
      <c r="B35" s="153"/>
      <c r="C35" s="153"/>
      <c r="D35" s="154"/>
      <c r="E35" s="155"/>
      <c r="F35" s="155"/>
      <c r="G35" s="155"/>
      <c r="H35" s="155"/>
      <c r="I35" s="155"/>
      <c r="J35" s="155"/>
      <c r="K35" s="154"/>
      <c r="L35" s="155"/>
      <c r="M35" s="155"/>
      <c r="N35" s="154"/>
      <c r="O35" s="155"/>
      <c r="P35" s="155"/>
      <c r="Q35" s="155"/>
      <c r="R35" s="155"/>
      <c r="S35" s="155"/>
      <c r="T35" s="155"/>
      <c r="U35" s="155"/>
      <c r="V35" s="155"/>
      <c r="W35" s="154"/>
      <c r="X35" s="155"/>
      <c r="Y35" s="155"/>
      <c r="Z35" s="154"/>
      <c r="AA35" s="155"/>
      <c r="AB35" s="155"/>
      <c r="AC35" s="155"/>
      <c r="AD35" s="155"/>
      <c r="AE35" s="155"/>
    </row>
    <row r="36" spans="1:31" ht="16.5">
      <c r="A36" s="152"/>
      <c r="B36" s="153"/>
      <c r="C36" s="153"/>
      <c r="D36" s="154"/>
      <c r="E36" s="155"/>
      <c r="F36" s="155"/>
      <c r="G36" s="155"/>
      <c r="H36" s="155"/>
      <c r="I36" s="155"/>
      <c r="J36" s="155"/>
      <c r="K36" s="154"/>
      <c r="L36" s="155"/>
      <c r="M36" s="155"/>
      <c r="N36" s="154"/>
      <c r="O36" s="155"/>
      <c r="P36" s="155"/>
      <c r="Q36" s="155"/>
      <c r="R36" s="155"/>
      <c r="S36" s="155"/>
      <c r="T36" s="155"/>
      <c r="U36" s="155"/>
      <c r="V36" s="155"/>
      <c r="W36" s="154"/>
      <c r="X36" s="155"/>
      <c r="Y36" s="155"/>
      <c r="Z36" s="154"/>
      <c r="AA36" s="155"/>
      <c r="AB36" s="155"/>
      <c r="AC36" s="155"/>
      <c r="AD36" s="155"/>
      <c r="AE36" s="155"/>
    </row>
    <row r="37" spans="1:31" ht="16.5">
      <c r="A37" s="152"/>
      <c r="B37" s="153"/>
      <c r="C37" s="153"/>
      <c r="D37" s="154"/>
      <c r="E37" s="155"/>
      <c r="F37" s="155"/>
      <c r="G37" s="155"/>
      <c r="H37" s="155"/>
      <c r="I37" s="155"/>
      <c r="J37" s="155"/>
      <c r="K37" s="154"/>
      <c r="L37" s="155"/>
      <c r="M37" s="155"/>
      <c r="N37" s="154"/>
      <c r="O37" s="155"/>
      <c r="P37" s="155"/>
      <c r="Q37" s="155"/>
      <c r="R37" s="155"/>
      <c r="S37" s="155"/>
      <c r="T37" s="155"/>
      <c r="U37" s="155"/>
      <c r="V37" s="155"/>
      <c r="W37" s="154"/>
      <c r="X37" s="155"/>
      <c r="Y37" s="155"/>
      <c r="Z37" s="154"/>
      <c r="AA37" s="155"/>
      <c r="AB37" s="155"/>
      <c r="AC37" s="155"/>
      <c r="AD37" s="155"/>
      <c r="AE37" s="155"/>
    </row>
    <row r="38" spans="1:31" ht="16.5">
      <c r="A38" s="152"/>
      <c r="B38" s="153"/>
      <c r="C38" s="153"/>
      <c r="D38" s="154"/>
      <c r="E38" s="155"/>
      <c r="F38" s="155"/>
      <c r="G38" s="155"/>
      <c r="H38" s="155"/>
      <c r="I38" s="155"/>
      <c r="J38" s="155"/>
      <c r="K38" s="154"/>
      <c r="L38" s="155"/>
      <c r="M38" s="155"/>
      <c r="N38" s="154"/>
      <c r="O38" s="155"/>
      <c r="P38" s="155"/>
      <c r="Q38" s="155"/>
      <c r="R38" s="155"/>
      <c r="S38" s="155"/>
      <c r="T38" s="155"/>
      <c r="U38" s="155"/>
      <c r="V38" s="155"/>
      <c r="W38" s="154"/>
      <c r="X38" s="155"/>
      <c r="Y38" s="155"/>
      <c r="Z38" s="154"/>
      <c r="AA38" s="155"/>
      <c r="AB38" s="155"/>
      <c r="AC38" s="155"/>
      <c r="AD38" s="155"/>
      <c r="AE38" s="155"/>
    </row>
    <row r="39" spans="1:31" ht="16.5">
      <c r="A39" s="152"/>
      <c r="B39" s="153"/>
      <c r="C39" s="153"/>
      <c r="D39" s="154"/>
      <c r="E39" s="155"/>
      <c r="F39" s="155"/>
      <c r="G39" s="155"/>
      <c r="H39" s="155"/>
      <c r="I39" s="155"/>
      <c r="J39" s="155"/>
      <c r="K39" s="154"/>
      <c r="L39" s="155"/>
      <c r="M39" s="155"/>
      <c r="N39" s="154"/>
      <c r="O39" s="155"/>
      <c r="P39" s="155"/>
      <c r="Q39" s="155"/>
      <c r="R39" s="155"/>
      <c r="S39" s="155"/>
      <c r="T39" s="155"/>
      <c r="U39" s="155"/>
      <c r="V39" s="155"/>
      <c r="W39" s="154"/>
      <c r="X39" s="155"/>
      <c r="Y39" s="155"/>
      <c r="Z39" s="154"/>
      <c r="AA39" s="155"/>
      <c r="AB39" s="155"/>
      <c r="AC39" s="155"/>
      <c r="AD39" s="155"/>
      <c r="AE39" s="155"/>
    </row>
    <row r="40" spans="1:31" ht="16.5">
      <c r="A40" s="152"/>
      <c r="B40" s="153"/>
      <c r="C40" s="153"/>
      <c r="D40" s="155"/>
      <c r="E40" s="155"/>
      <c r="F40" s="155"/>
      <c r="G40" s="155"/>
      <c r="H40" s="155"/>
      <c r="I40" s="155"/>
      <c r="J40" s="155"/>
      <c r="K40" s="154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</row>
    <row r="41" spans="1:31" ht="16.5">
      <c r="A41" s="152"/>
      <c r="B41" s="153"/>
      <c r="C41" s="153"/>
      <c r="D41" s="155"/>
      <c r="E41" s="155"/>
      <c r="F41" s="155"/>
      <c r="G41" s="155"/>
      <c r="H41" s="155"/>
      <c r="I41" s="155"/>
      <c r="J41" s="155"/>
      <c r="K41" s="154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1:31" ht="16.5">
      <c r="A42" s="152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</row>
    <row r="43" spans="1:31" ht="30.75">
      <c r="A43" s="156"/>
      <c r="B43" s="156"/>
      <c r="C43" s="1"/>
      <c r="D43" s="157" t="s">
        <v>83</v>
      </c>
      <c r="E43" s="157"/>
      <c r="F43" s="157"/>
      <c r="G43" s="157"/>
      <c r="H43" s="158" t="s">
        <v>62</v>
      </c>
      <c r="I43" s="159"/>
      <c r="J43" s="158"/>
      <c r="K43" s="158" t="s">
        <v>84</v>
      </c>
      <c r="L43" s="158"/>
      <c r="M43" s="158"/>
      <c r="N43" s="160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30.75">
      <c r="A44" s="156"/>
      <c r="B44" s="156"/>
      <c r="C44" s="1"/>
      <c r="D44" s="1"/>
      <c r="E44" s="159"/>
      <c r="F44" s="159"/>
      <c r="G44" s="159"/>
      <c r="H44" s="161"/>
      <c r="I44" s="161"/>
      <c r="J44" s="162"/>
      <c r="K44" s="163"/>
      <c r="L44" s="158"/>
      <c r="M44" s="158"/>
      <c r="N44" s="4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</row>
    <row r="45" spans="1:31" ht="24">
      <c r="A45" s="156"/>
      <c r="B45" s="156"/>
      <c r="C45" s="1"/>
      <c r="D45" s="164"/>
      <c r="E45" s="165"/>
      <c r="F45" s="164"/>
      <c r="G45" s="164"/>
      <c r="H45" s="166"/>
      <c r="I45" s="166"/>
      <c r="J45" s="167"/>
      <c r="K45" s="168"/>
      <c r="L45" s="167"/>
      <c r="M45" s="165"/>
      <c r="N45" s="166"/>
      <c r="O45" s="166"/>
      <c r="P45" s="166"/>
      <c r="Q45" s="16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</row>
    <row r="46" spans="1:31" ht="30.75">
      <c r="A46" s="156"/>
      <c r="B46" s="1"/>
      <c r="C46" s="169" t="s">
        <v>64</v>
      </c>
      <c r="D46" s="1"/>
      <c r="E46" s="159"/>
      <c r="F46" s="159"/>
      <c r="G46" s="159"/>
      <c r="H46" s="161"/>
      <c r="I46" s="161"/>
      <c r="J46" s="162"/>
      <c r="K46" s="163"/>
      <c r="L46" s="158"/>
      <c r="M46" s="158"/>
      <c r="N46" s="4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</row>
    <row r="47" spans="1:31" ht="30.75">
      <c r="A47" s="156"/>
      <c r="B47" s="1"/>
      <c r="C47" s="1"/>
      <c r="D47" s="1"/>
      <c r="E47" s="159"/>
      <c r="F47" s="159"/>
      <c r="G47" s="159"/>
      <c r="H47" s="161"/>
      <c r="I47" s="161"/>
      <c r="J47" s="170"/>
      <c r="K47" s="163"/>
      <c r="L47" s="158"/>
      <c r="M47" s="158"/>
      <c r="N47" s="4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</row>
    <row r="48" spans="1:31" ht="30.75">
      <c r="A48" s="156"/>
      <c r="B48" s="156"/>
      <c r="C48" s="1"/>
      <c r="D48" s="157" t="s">
        <v>65</v>
      </c>
      <c r="E48" s="157"/>
      <c r="F48" s="171"/>
      <c r="G48" s="171"/>
      <c r="H48" s="158" t="s">
        <v>62</v>
      </c>
      <c r="I48" s="159"/>
      <c r="J48" s="158"/>
      <c r="K48" s="158" t="s">
        <v>66</v>
      </c>
      <c r="L48" s="158"/>
      <c r="M48" s="158"/>
      <c r="N48" s="4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</row>
    <row r="49" spans="1:31" ht="24">
      <c r="A49" s="156"/>
      <c r="B49" s="156"/>
      <c r="C49" s="172"/>
      <c r="D49" s="172"/>
      <c r="E49" s="172"/>
      <c r="F49" s="173"/>
      <c r="G49" s="173"/>
      <c r="H49" s="172"/>
      <c r="I49" s="172"/>
      <c r="J49" s="172"/>
      <c r="K49" s="172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</row>
    <row r="50" spans="1:31" ht="16.5">
      <c r="A50" s="156"/>
      <c r="B50" s="156"/>
      <c r="C50" s="156"/>
      <c r="D50" s="156"/>
      <c r="E50" s="156"/>
      <c r="F50" s="174"/>
      <c r="G50" s="174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</row>
    <row r="51" spans="1:31" ht="16.5">
      <c r="A51" s="156"/>
      <c r="B51" s="156"/>
      <c r="C51" s="156"/>
      <c r="D51" s="156"/>
      <c r="E51" s="156"/>
      <c r="F51" s="175"/>
      <c r="G51" s="175"/>
      <c r="H51" s="176"/>
      <c r="I51" s="17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</row>
    <row r="52" spans="1:31" ht="16.5">
      <c r="A52" s="156"/>
      <c r="B52" s="177"/>
      <c r="C52" s="1"/>
      <c r="D52" s="1"/>
      <c r="E52" s="1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</row>
    <row r="53" spans="1:31" ht="30.75">
      <c r="A53" s="156"/>
      <c r="B53" s="178" t="s">
        <v>72</v>
      </c>
      <c r="C53" s="179"/>
      <c r="D53" s="180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</row>
    <row r="54" spans="1:31" ht="26.25">
      <c r="A54" s="156"/>
      <c r="B54" s="179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</row>
    <row r="55" spans="1:31" ht="30.75">
      <c r="A55" s="156"/>
      <c r="B55" s="178" t="s">
        <v>73</v>
      </c>
      <c r="C55" s="179"/>
      <c r="D55" s="179"/>
      <c r="E55" s="181"/>
      <c r="F55" s="181"/>
      <c r="G55" s="181"/>
      <c r="H55" s="181"/>
      <c r="I55" s="181"/>
      <c r="J55" s="181"/>
      <c r="K55" s="181"/>
      <c r="L55" s="181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</row>
    <row r="56" spans="1:31" ht="26.25">
      <c r="A56" s="156"/>
      <c r="B56" s="179"/>
      <c r="C56" s="179"/>
      <c r="D56" s="182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</row>
    <row r="57" spans="1:31" ht="28.5">
      <c r="A57" s="156"/>
      <c r="B57" s="183">
        <v>43530</v>
      </c>
      <c r="C57" s="179"/>
      <c r="D57" s="184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</row>
    <row r="58" spans="1:31" ht="28.5">
      <c r="A58" s="156"/>
      <c r="B58" s="179"/>
      <c r="C58" s="179"/>
      <c r="D58" s="184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</row>
    <row r="59" spans="1:31" ht="28.5">
      <c r="A59" s="156"/>
      <c r="B59" s="186" t="s">
        <v>70</v>
      </c>
      <c r="C59" s="186"/>
      <c r="D59" s="181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19:AE19"/>
    <mergeCell ref="B28:AE28"/>
    <mergeCell ref="B30:G30"/>
    <mergeCell ref="D43:G43"/>
    <mergeCell ref="D48:E48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view="pageBreakPreview" zoomScale="42" zoomScaleNormal="50" zoomScaleSheetLayoutView="42" workbookViewId="0" topLeftCell="A1">
      <selection activeCell="A3" sqref="A3"/>
    </sheetView>
  </sheetViews>
  <sheetFormatPr defaultColWidth="10.28125" defaultRowHeight="12.75"/>
  <cols>
    <col min="1" max="1" width="11.421875" style="0" customWidth="1"/>
    <col min="2" max="2" width="46.28125" style="0" customWidth="1"/>
    <col min="3" max="3" width="25.7109375" style="0" customWidth="1"/>
    <col min="4" max="4" width="29.57421875" style="0" customWidth="1"/>
    <col min="5" max="5" width="27.7109375" style="0" customWidth="1"/>
    <col min="6" max="6" width="22.7109375" style="0" customWidth="1"/>
    <col min="7" max="7" width="23.00390625" style="0" customWidth="1"/>
    <col min="8" max="8" width="30.00390625" style="0" customWidth="1"/>
    <col min="9" max="10" width="11.421875" style="0" customWidth="1"/>
    <col min="11" max="11" width="31.140625" style="0" customWidth="1"/>
    <col min="12" max="12" width="29.57421875" style="0" customWidth="1"/>
    <col min="13" max="13" width="11.421875" style="0" customWidth="1"/>
    <col min="14" max="14" width="28.421875" style="0" customWidth="1"/>
    <col min="15" max="15" width="29.00390625" style="0" customWidth="1"/>
    <col min="16" max="16" width="11.421875" style="0" customWidth="1"/>
    <col min="17" max="17" width="26.57421875" style="0" customWidth="1"/>
    <col min="18" max="18" width="26.140625" style="0" customWidth="1"/>
    <col min="19" max="19" width="11.421875" style="0" customWidth="1"/>
    <col min="20" max="20" width="33.140625" style="0" customWidth="1"/>
    <col min="21" max="21" width="26.140625" style="0" customWidth="1"/>
    <col min="22" max="28" width="11.421875" style="0" customWidth="1"/>
    <col min="29" max="29" width="35.421875" style="0" customWidth="1"/>
    <col min="30" max="30" width="23.71093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87" t="s">
        <v>75</v>
      </c>
      <c r="I6" s="187"/>
      <c r="J6" s="187"/>
      <c r="K6" s="188" t="s">
        <v>76</v>
      </c>
      <c r="L6" s="188"/>
      <c r="M6" s="188"/>
      <c r="N6" s="189" t="s">
        <v>77</v>
      </c>
      <c r="O6" s="189"/>
      <c r="P6" s="189"/>
      <c r="Q6" s="190" t="s">
        <v>78</v>
      </c>
      <c r="R6" s="190"/>
      <c r="S6" s="190"/>
      <c r="T6" s="191" t="s">
        <v>79</v>
      </c>
      <c r="U6" s="191"/>
      <c r="V6" s="191"/>
      <c r="W6" s="192" t="s">
        <v>80</v>
      </c>
      <c r="X6" s="192"/>
      <c r="Y6" s="192"/>
      <c r="Z6" s="193" t="s">
        <v>81</v>
      </c>
      <c r="AA6" s="193"/>
      <c r="AB6" s="193"/>
      <c r="AC6" s="194" t="s">
        <v>82</v>
      </c>
      <c r="AD6" s="194"/>
      <c r="AE6" s="194"/>
    </row>
    <row r="7" spans="1:31" ht="153">
      <c r="A7" s="12"/>
      <c r="B7" s="13"/>
      <c r="C7" s="13"/>
      <c r="D7" s="14"/>
      <c r="E7" s="15"/>
      <c r="F7" s="15"/>
      <c r="G7" s="16"/>
      <c r="H7" s="23" t="s">
        <v>19</v>
      </c>
      <c r="I7" s="24" t="s">
        <v>20</v>
      </c>
      <c r="J7" s="25" t="s">
        <v>21</v>
      </c>
      <c r="K7" s="26" t="s">
        <v>22</v>
      </c>
      <c r="L7" s="24" t="s">
        <v>20</v>
      </c>
      <c r="M7" s="26" t="s">
        <v>21</v>
      </c>
      <c r="N7" s="27" t="s">
        <v>19</v>
      </c>
      <c r="O7" s="24" t="s">
        <v>20</v>
      </c>
      <c r="P7" s="27" t="s">
        <v>21</v>
      </c>
      <c r="Q7" s="12" t="s">
        <v>22</v>
      </c>
      <c r="R7" s="28" t="s">
        <v>20</v>
      </c>
      <c r="S7" s="29" t="s">
        <v>21</v>
      </c>
      <c r="T7" s="26" t="s">
        <v>23</v>
      </c>
      <c r="U7" s="30" t="s">
        <v>20</v>
      </c>
      <c r="V7" s="31" t="s">
        <v>21</v>
      </c>
      <c r="W7" s="32" t="s">
        <v>23</v>
      </c>
      <c r="X7" s="33" t="s">
        <v>20</v>
      </c>
      <c r="Y7" s="32" t="s">
        <v>21</v>
      </c>
      <c r="Z7" s="32" t="s">
        <v>23</v>
      </c>
      <c r="AA7" s="33" t="s">
        <v>20</v>
      </c>
      <c r="AB7" s="34" t="s">
        <v>21</v>
      </c>
      <c r="AC7" s="26" t="s">
        <v>24</v>
      </c>
      <c r="AD7" s="30" t="s">
        <v>20</v>
      </c>
      <c r="AE7" s="26" t="s">
        <v>21</v>
      </c>
    </row>
    <row r="8" spans="1:31" ht="21.75">
      <c r="A8" s="35">
        <v>1</v>
      </c>
      <c r="B8" s="36">
        <v>2</v>
      </c>
      <c r="C8" s="36">
        <v>3</v>
      </c>
      <c r="D8" s="37">
        <v>4</v>
      </c>
      <c r="E8" s="38">
        <v>5</v>
      </c>
      <c r="F8" s="38">
        <v>6</v>
      </c>
      <c r="G8" s="39">
        <v>7</v>
      </c>
      <c r="H8" s="40">
        <v>8</v>
      </c>
      <c r="I8" s="41">
        <v>9</v>
      </c>
      <c r="J8" s="42">
        <v>10</v>
      </c>
      <c r="K8" s="40">
        <v>11</v>
      </c>
      <c r="L8" s="36">
        <v>12</v>
      </c>
      <c r="M8" s="43">
        <v>13</v>
      </c>
      <c r="N8" s="42">
        <v>14</v>
      </c>
      <c r="O8" s="36">
        <v>15</v>
      </c>
      <c r="P8" s="42">
        <v>16</v>
      </c>
      <c r="Q8" s="36">
        <v>17</v>
      </c>
      <c r="R8" s="41">
        <v>18</v>
      </c>
      <c r="S8" s="36">
        <v>19</v>
      </c>
      <c r="T8" s="44">
        <v>20</v>
      </c>
      <c r="U8" s="45">
        <v>21</v>
      </c>
      <c r="V8" s="46">
        <v>22</v>
      </c>
      <c r="W8" s="47">
        <v>23</v>
      </c>
      <c r="X8" s="48">
        <v>24</v>
      </c>
      <c r="Y8" s="47">
        <v>25</v>
      </c>
      <c r="Z8" s="47">
        <v>26</v>
      </c>
      <c r="AA8" s="48">
        <v>27</v>
      </c>
      <c r="AB8" s="49">
        <v>28</v>
      </c>
      <c r="AC8" s="50">
        <v>23</v>
      </c>
      <c r="AD8" s="45">
        <v>24</v>
      </c>
      <c r="AE8" s="35">
        <v>25</v>
      </c>
    </row>
    <row r="9" spans="1:31" ht="28.5">
      <c r="A9" s="51" t="s">
        <v>25</v>
      </c>
      <c r="B9" s="52" t="s">
        <v>26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26.25">
      <c r="A10" s="53"/>
      <c r="B10" s="54"/>
      <c r="C10" s="55"/>
      <c r="D10" s="55"/>
      <c r="E10" s="55"/>
      <c r="F10" s="56"/>
      <c r="G10" s="5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>
        <f aca="true" t="shared" si="0" ref="AC10:AC12">H10+N10-T10-Z10</f>
        <v>0</v>
      </c>
      <c r="AD10" s="57">
        <f aca="true" t="shared" si="1" ref="AD10:AD12">I10+Q10-U10-AA10</f>
        <v>0</v>
      </c>
      <c r="AE10" s="58">
        <f aca="true" t="shared" si="2" ref="AE10:AE12">J10+R10-V10-AB10</f>
        <v>0</v>
      </c>
    </row>
    <row r="11" spans="1:31" ht="26.25">
      <c r="A11" s="59"/>
      <c r="B11" s="60"/>
      <c r="C11" s="61"/>
      <c r="D11" s="61"/>
      <c r="E11" s="61"/>
      <c r="F11" s="61"/>
      <c r="G11" s="61"/>
      <c r="H11" s="62"/>
      <c r="I11" s="62"/>
      <c r="J11" s="62"/>
      <c r="K11" s="62"/>
      <c r="L11" s="62"/>
      <c r="M11" s="62"/>
      <c r="N11" s="57"/>
      <c r="O11" s="57"/>
      <c r="P11" s="57"/>
      <c r="Q11" s="62"/>
      <c r="R11" s="62"/>
      <c r="S11" s="62"/>
      <c r="T11" s="57"/>
      <c r="U11" s="57"/>
      <c r="V11" s="57"/>
      <c r="W11" s="62"/>
      <c r="X11" s="62"/>
      <c r="Y11" s="62"/>
      <c r="Z11" s="57"/>
      <c r="AA11" s="57"/>
      <c r="AB11" s="57"/>
      <c r="AC11" s="57">
        <f t="shared" si="0"/>
        <v>0</v>
      </c>
      <c r="AD11" s="57">
        <f t="shared" si="1"/>
        <v>0</v>
      </c>
      <c r="AE11" s="58">
        <f t="shared" si="2"/>
        <v>0</v>
      </c>
    </row>
    <row r="12" spans="1:31" ht="26.25">
      <c r="A12" s="63"/>
      <c r="B12" s="64" t="s">
        <v>27</v>
      </c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6"/>
      <c r="O12" s="66"/>
      <c r="P12" s="66"/>
      <c r="Q12" s="65"/>
      <c r="R12" s="65"/>
      <c r="S12" s="65"/>
      <c r="T12" s="66"/>
      <c r="U12" s="66"/>
      <c r="V12" s="66"/>
      <c r="W12" s="65"/>
      <c r="X12" s="65"/>
      <c r="Y12" s="65"/>
      <c r="Z12" s="66"/>
      <c r="AA12" s="66"/>
      <c r="AB12" s="66"/>
      <c r="AC12" s="66">
        <f t="shared" si="0"/>
        <v>0</v>
      </c>
      <c r="AD12" s="66">
        <f t="shared" si="1"/>
        <v>0</v>
      </c>
      <c r="AE12" s="67">
        <f t="shared" si="2"/>
        <v>0</v>
      </c>
    </row>
    <row r="13" spans="1:31" ht="26.25">
      <c r="A13" s="68"/>
      <c r="B13" s="69" t="s">
        <v>28</v>
      </c>
      <c r="C13" s="70"/>
      <c r="D13" s="71"/>
      <c r="E13" s="71"/>
      <c r="F13" s="71"/>
      <c r="G13" s="71"/>
      <c r="H13" s="72">
        <f>SUM(H10:H12)</f>
        <v>0</v>
      </c>
      <c r="I13" s="72">
        <f>SUM(I10:I12)</f>
        <v>0</v>
      </c>
      <c r="J13" s="72">
        <f>SUM(J10:J12)</f>
        <v>0</v>
      </c>
      <c r="K13" s="72">
        <f>SUM(K10:K12)</f>
        <v>0</v>
      </c>
      <c r="L13" s="72">
        <f>SUM(L10:L12)</f>
        <v>0</v>
      </c>
      <c r="M13" s="72">
        <f>SUM(M10:M12)</f>
        <v>0</v>
      </c>
      <c r="N13" s="72">
        <f>SUM(N10:N12)</f>
        <v>0</v>
      </c>
      <c r="O13" s="72">
        <f>SUM(O10:O12)</f>
        <v>0</v>
      </c>
      <c r="P13" s="72">
        <f>SUM(P10:P12)</f>
        <v>0</v>
      </c>
      <c r="Q13" s="72">
        <f>SUM(Q10:Q12)</f>
        <v>0</v>
      </c>
      <c r="R13" s="72">
        <f>SUM(R10:R12)</f>
        <v>0</v>
      </c>
      <c r="S13" s="72">
        <f>SUM(S10:S12)</f>
        <v>0</v>
      </c>
      <c r="T13" s="72">
        <f>SUM(T10:T12)</f>
        <v>0</v>
      </c>
      <c r="U13" s="72">
        <f>SUM(U10:U12)</f>
        <v>0</v>
      </c>
      <c r="V13" s="72">
        <f>SUM(V10:V12)</f>
        <v>0</v>
      </c>
      <c r="W13" s="72">
        <f>SUM(W10:W12)</f>
        <v>0</v>
      </c>
      <c r="X13" s="72">
        <f>SUM(X10:X12)</f>
        <v>0</v>
      </c>
      <c r="Y13" s="72">
        <f>SUM(Y10:Y12)</f>
        <v>0</v>
      </c>
      <c r="Z13" s="72">
        <f>SUM(Z10:Z12)</f>
        <v>0</v>
      </c>
      <c r="AA13" s="72">
        <f>SUM(AA10:AA12)</f>
        <v>0</v>
      </c>
      <c r="AB13" s="72">
        <f>SUM(AB10:AB12)</f>
        <v>0</v>
      </c>
      <c r="AC13" s="72">
        <f>SUM(AC10:AC12)</f>
        <v>0</v>
      </c>
      <c r="AD13" s="72">
        <f>SUM(AD10:AD12)</f>
        <v>0</v>
      </c>
      <c r="AE13" s="73">
        <f>SUM(AE10:AE12)</f>
        <v>0</v>
      </c>
    </row>
    <row r="14" spans="1:31" ht="28.5">
      <c r="A14" s="51" t="s">
        <v>29</v>
      </c>
      <c r="B14" s="74" t="s">
        <v>30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39">
      <c r="A15" s="75" t="s">
        <v>31</v>
      </c>
      <c r="B15" s="83" t="s">
        <v>39</v>
      </c>
      <c r="C15" s="84" t="s">
        <v>37</v>
      </c>
      <c r="D15" s="78">
        <v>3000000</v>
      </c>
      <c r="E15" s="79" t="s">
        <v>34</v>
      </c>
      <c r="F15" s="80">
        <v>43607</v>
      </c>
      <c r="G15" s="81"/>
      <c r="H15" s="78">
        <v>3000000</v>
      </c>
      <c r="I15" s="78"/>
      <c r="J15" s="78"/>
      <c r="K15" s="78">
        <v>0</v>
      </c>
      <c r="L15" s="85">
        <v>21583.17</v>
      </c>
      <c r="M15" s="78"/>
      <c r="N15" s="78">
        <v>0</v>
      </c>
      <c r="O15" s="78">
        <f>23895.64+23895.65+21583.17</f>
        <v>69374.45999999999</v>
      </c>
      <c r="P15" s="78"/>
      <c r="Q15" s="78"/>
      <c r="R15" s="78">
        <f aca="true" t="shared" si="3" ref="R15:R17">L15</f>
        <v>21583.17</v>
      </c>
      <c r="S15" s="78"/>
      <c r="T15" s="78"/>
      <c r="U15" s="78">
        <f aca="true" t="shared" si="4" ref="U15:U17">O15</f>
        <v>69374.45999999999</v>
      </c>
      <c r="V15" s="78"/>
      <c r="W15" s="78"/>
      <c r="X15" s="78"/>
      <c r="Y15" s="78"/>
      <c r="Z15" s="78"/>
      <c r="AA15" s="78"/>
      <c r="AB15" s="78"/>
      <c r="AC15" s="82">
        <f aca="true" t="shared" si="5" ref="AC15:AC17">H15+N15-T15</f>
        <v>3000000</v>
      </c>
      <c r="AD15" s="78"/>
      <c r="AE15" s="78"/>
    </row>
    <row r="16" spans="1:31" ht="75">
      <c r="A16" s="75" t="s">
        <v>35</v>
      </c>
      <c r="B16" s="83" t="s">
        <v>41</v>
      </c>
      <c r="C16" s="86" t="s">
        <v>42</v>
      </c>
      <c r="D16" s="78">
        <v>33900000</v>
      </c>
      <c r="E16" s="79" t="s">
        <v>34</v>
      </c>
      <c r="F16" s="80">
        <v>43670</v>
      </c>
      <c r="G16" s="81"/>
      <c r="H16" s="78">
        <v>32400000</v>
      </c>
      <c r="I16" s="78"/>
      <c r="J16" s="78"/>
      <c r="K16" s="78">
        <v>0</v>
      </c>
      <c r="L16" s="85">
        <v>226146.32</v>
      </c>
      <c r="M16" s="78"/>
      <c r="N16" s="78">
        <v>0</v>
      </c>
      <c r="O16" s="78">
        <f>251871.96+250376.28+226146.32</f>
        <v>728394.56</v>
      </c>
      <c r="P16" s="78"/>
      <c r="Q16" s="78">
        <v>0</v>
      </c>
      <c r="R16" s="78">
        <f t="shared" si="3"/>
        <v>226146.32</v>
      </c>
      <c r="S16" s="78"/>
      <c r="T16" s="78">
        <f>Q16</f>
        <v>0</v>
      </c>
      <c r="U16" s="78">
        <f t="shared" si="4"/>
        <v>728394.56</v>
      </c>
      <c r="V16" s="78"/>
      <c r="W16" s="78"/>
      <c r="X16" s="78"/>
      <c r="Y16" s="78"/>
      <c r="Z16" s="78"/>
      <c r="AA16" s="78"/>
      <c r="AB16" s="78"/>
      <c r="AC16" s="82">
        <f t="shared" si="5"/>
        <v>32400000</v>
      </c>
      <c r="AD16" s="78"/>
      <c r="AE16" s="78"/>
    </row>
    <row r="17" spans="1:31" ht="45.75">
      <c r="A17" s="75" t="s">
        <v>38</v>
      </c>
      <c r="B17" s="83" t="s">
        <v>44</v>
      </c>
      <c r="C17" s="88" t="s">
        <v>45</v>
      </c>
      <c r="D17" s="78">
        <v>5200000</v>
      </c>
      <c r="E17" s="79" t="s">
        <v>34</v>
      </c>
      <c r="F17" s="80">
        <v>43725</v>
      </c>
      <c r="G17" s="81"/>
      <c r="H17" s="78">
        <v>5200000</v>
      </c>
      <c r="I17" s="78"/>
      <c r="J17" s="78"/>
      <c r="K17" s="78">
        <v>0</v>
      </c>
      <c r="L17" s="85">
        <v>39494.5</v>
      </c>
      <c r="M17" s="78"/>
      <c r="N17" s="78">
        <v>0</v>
      </c>
      <c r="O17" s="78">
        <f>43726.05+43726.05+39494.5</f>
        <v>126946.6</v>
      </c>
      <c r="P17" s="78"/>
      <c r="Q17" s="78"/>
      <c r="R17" s="78">
        <f t="shared" si="3"/>
        <v>39494.5</v>
      </c>
      <c r="S17" s="78"/>
      <c r="T17" s="78"/>
      <c r="U17" s="78">
        <f t="shared" si="4"/>
        <v>126946.6</v>
      </c>
      <c r="V17" s="78"/>
      <c r="W17" s="78"/>
      <c r="X17" s="78"/>
      <c r="Y17" s="78"/>
      <c r="Z17" s="78"/>
      <c r="AA17" s="78"/>
      <c r="AB17" s="78"/>
      <c r="AC17" s="82">
        <f t="shared" si="5"/>
        <v>5200000</v>
      </c>
      <c r="AD17" s="78"/>
      <c r="AE17" s="78"/>
    </row>
    <row r="18" spans="1:31" ht="30.75">
      <c r="A18" s="89"/>
      <c r="B18" s="90" t="s">
        <v>46</v>
      </c>
      <c r="C18" s="72"/>
      <c r="D18" s="91">
        <f>SUM(D15:D17)</f>
        <v>42100000</v>
      </c>
      <c r="E18" s="72"/>
      <c r="F18" s="72"/>
      <c r="G18" s="72"/>
      <c r="H18" s="91">
        <f>SUM(H15:H17)</f>
        <v>40600000</v>
      </c>
      <c r="I18" s="91">
        <f>SUM(I15:I17)</f>
        <v>0</v>
      </c>
      <c r="J18" s="91">
        <f>SUM(J15:J17)</f>
        <v>0</v>
      </c>
      <c r="K18" s="91">
        <f>SUM(K15:K17)</f>
        <v>0</v>
      </c>
      <c r="L18" s="91">
        <f>SUM(L15:L17)</f>
        <v>287223.99</v>
      </c>
      <c r="M18" s="91">
        <f>SUM(M15:M17)</f>
        <v>0</v>
      </c>
      <c r="N18" s="91">
        <f>SUM(N15:N17)</f>
        <v>0</v>
      </c>
      <c r="O18" s="91">
        <f>SUM(O15:O17)</f>
        <v>924715.62</v>
      </c>
      <c r="P18" s="91">
        <f>SUM(P15:P17)</f>
        <v>0</v>
      </c>
      <c r="Q18" s="91">
        <f>SUM(Q15:Q17)</f>
        <v>0</v>
      </c>
      <c r="R18" s="91">
        <f>SUM(R15:R17)</f>
        <v>287223.99</v>
      </c>
      <c r="S18" s="91">
        <f>SUM(S15:S17)</f>
        <v>0</v>
      </c>
      <c r="T18" s="91">
        <f>SUM(T15:T17)</f>
        <v>0</v>
      </c>
      <c r="U18" s="91">
        <f>SUM(U15:U17)</f>
        <v>924715.62</v>
      </c>
      <c r="V18" s="91">
        <f>SUM(V15:V17)</f>
        <v>0</v>
      </c>
      <c r="W18" s="91">
        <f>SUM(W15:W17)</f>
        <v>0</v>
      </c>
      <c r="X18" s="91">
        <f>SUM(X15:X17)</f>
        <v>0</v>
      </c>
      <c r="Y18" s="91">
        <f>SUM(Y15:Y17)</f>
        <v>0</v>
      </c>
      <c r="Z18" s="91">
        <f>SUM(Z15:Z17)</f>
        <v>0</v>
      </c>
      <c r="AA18" s="91">
        <f>SUM(AA15:AA17)</f>
        <v>0</v>
      </c>
      <c r="AB18" s="91">
        <f>SUM(AB15:AB17)</f>
        <v>0</v>
      </c>
      <c r="AC18" s="91">
        <f>SUM(AC15:AC17)</f>
        <v>40600000</v>
      </c>
      <c r="AD18" s="91">
        <f>SUM(AD15:AD17)</f>
        <v>0</v>
      </c>
      <c r="AE18" s="91">
        <f>SUM(AE15:AE17)</f>
        <v>0</v>
      </c>
    </row>
    <row r="19" spans="1:31" ht="28.5" customHeight="1">
      <c r="A19" s="92" t="s">
        <v>47</v>
      </c>
      <c r="B19" s="74" t="s">
        <v>48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ht="26.25">
      <c r="A20" s="93"/>
      <c r="B20" s="94" t="s">
        <v>49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7"/>
    </row>
    <row r="21" spans="1:31" ht="30.75">
      <c r="A21" s="98"/>
      <c r="B21" s="99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3"/>
    </row>
    <row r="22" spans="1:31" ht="30.75">
      <c r="A22" s="104"/>
      <c r="B22" s="105" t="s">
        <v>50</v>
      </c>
      <c r="C22" s="106"/>
      <c r="D22" s="107">
        <f>D21</f>
        <v>0</v>
      </c>
      <c r="E22" s="107"/>
      <c r="F22" s="107"/>
      <c r="G22" s="107"/>
      <c r="H22" s="107">
        <f>SUM(H21:H21)</f>
        <v>0</v>
      </c>
      <c r="I22" s="107">
        <f>SUM(I21:I21)</f>
        <v>0</v>
      </c>
      <c r="J22" s="107">
        <f>SUM(J21:J21)</f>
        <v>0</v>
      </c>
      <c r="K22" s="107">
        <f>SUM(K21:K21)</f>
        <v>0</v>
      </c>
      <c r="L22" s="107">
        <f>SUM(L21:L21)</f>
        <v>0</v>
      </c>
      <c r="M22" s="107">
        <f>SUM(M21:M21)</f>
        <v>0</v>
      </c>
      <c r="N22" s="107">
        <f>SUM(N21:N21)</f>
        <v>0</v>
      </c>
      <c r="O22" s="107">
        <f>SUM(O21:O21)</f>
        <v>0</v>
      </c>
      <c r="P22" s="107">
        <f>SUM(P21:P21)</f>
        <v>0</v>
      </c>
      <c r="Q22" s="107">
        <f>SUM(Q21:Q21)</f>
        <v>0</v>
      </c>
      <c r="R22" s="107">
        <f>SUM(R21:R21)</f>
        <v>0</v>
      </c>
      <c r="S22" s="107">
        <f>SUM(S21:S21)</f>
        <v>0</v>
      </c>
      <c r="T22" s="107">
        <f>SUM(T21:T21)</f>
        <v>0</v>
      </c>
      <c r="U22" s="107">
        <f>SUM(U21:U21)</f>
        <v>0</v>
      </c>
      <c r="V22" s="107">
        <f>SUM(V21:V21)</f>
        <v>0</v>
      </c>
      <c r="W22" s="107">
        <f>SUM(W21:W21)</f>
        <v>0</v>
      </c>
      <c r="X22" s="107">
        <f>SUM(X21:X21)</f>
        <v>0</v>
      </c>
      <c r="Y22" s="107">
        <f>SUM(Y21:Y21)</f>
        <v>0</v>
      </c>
      <c r="Z22" s="107">
        <f>SUM(Z21:Z21)</f>
        <v>0</v>
      </c>
      <c r="AA22" s="107">
        <f>SUM(AA21:AA21)</f>
        <v>0</v>
      </c>
      <c r="AB22" s="107">
        <f>SUM(AB21:AB21)</f>
        <v>0</v>
      </c>
      <c r="AC22" s="107">
        <f>SUM(AC21:AC21)</f>
        <v>0</v>
      </c>
      <c r="AD22" s="107">
        <f>SUM(AD21:AD21)</f>
        <v>0</v>
      </c>
      <c r="AE22" s="108">
        <f>SUM(AE21:AE21)</f>
        <v>0</v>
      </c>
    </row>
    <row r="23" spans="1:31" ht="30.75">
      <c r="A23" s="109"/>
      <c r="B23" s="110" t="s">
        <v>51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4"/>
    </row>
    <row r="24" spans="1:31" ht="30.75">
      <c r="A24" s="98"/>
      <c r="B24" s="115"/>
      <c r="C24" s="116"/>
      <c r="D24" s="117"/>
      <c r="E24" s="79"/>
      <c r="F24" s="80"/>
      <c r="G24" s="101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>
        <f>N24</f>
        <v>0</v>
      </c>
      <c r="U24" s="82"/>
      <c r="V24" s="82"/>
      <c r="W24" s="82"/>
      <c r="X24" s="82"/>
      <c r="Y24" s="82"/>
      <c r="Z24" s="82"/>
      <c r="AA24" s="82"/>
      <c r="AB24" s="82"/>
      <c r="AC24" s="82">
        <f>H24+N24-T24</f>
        <v>0</v>
      </c>
      <c r="AD24" s="82">
        <f>L24+O24-R24-U24</f>
        <v>0</v>
      </c>
      <c r="AE24" s="118"/>
    </row>
    <row r="25" spans="1:31" ht="30.75">
      <c r="A25" s="98"/>
      <c r="B25" s="119" t="s">
        <v>54</v>
      </c>
      <c r="C25" s="100"/>
      <c r="D25" s="120">
        <f>D24</f>
        <v>0</v>
      </c>
      <c r="E25" s="121"/>
      <c r="F25" s="121"/>
      <c r="G25" s="121"/>
      <c r="H25" s="120">
        <f>SUM(H24)</f>
        <v>0</v>
      </c>
      <c r="I25" s="120">
        <f>SUM(I24)</f>
        <v>0</v>
      </c>
      <c r="J25" s="120">
        <f>SUM(J24)</f>
        <v>0</v>
      </c>
      <c r="K25" s="120">
        <f>SUM(K24)</f>
        <v>0</v>
      </c>
      <c r="L25" s="120">
        <f>SUM(L24)</f>
        <v>0</v>
      </c>
      <c r="M25" s="120">
        <f>SUM(M24)</f>
        <v>0</v>
      </c>
      <c r="N25" s="120">
        <f>SUM(N24)</f>
        <v>0</v>
      </c>
      <c r="O25" s="120">
        <f>SUM(O24)</f>
        <v>0</v>
      </c>
      <c r="P25" s="120">
        <f>SUM(P24)</f>
        <v>0</v>
      </c>
      <c r="Q25" s="120">
        <f>SUM(Q24)</f>
        <v>0</v>
      </c>
      <c r="R25" s="120">
        <f>SUM(R24)</f>
        <v>0</v>
      </c>
      <c r="S25" s="120">
        <f>SUM(S24)</f>
        <v>0</v>
      </c>
      <c r="T25" s="120">
        <f>SUM(T24)</f>
        <v>0</v>
      </c>
      <c r="U25" s="120">
        <f>SUM(U24)</f>
        <v>0</v>
      </c>
      <c r="V25" s="120">
        <f>SUM(V24)</f>
        <v>0</v>
      </c>
      <c r="W25" s="120">
        <f>SUM(W24)</f>
        <v>0</v>
      </c>
      <c r="X25" s="120">
        <f>SUM(X24)</f>
        <v>0</v>
      </c>
      <c r="Y25" s="120">
        <f>SUM(Y24)</f>
        <v>0</v>
      </c>
      <c r="Z25" s="120">
        <f>SUM(Z24)</f>
        <v>0</v>
      </c>
      <c r="AA25" s="120">
        <f>SUM(AA24)</f>
        <v>0</v>
      </c>
      <c r="AB25" s="120">
        <f>SUM(AB24)</f>
        <v>0</v>
      </c>
      <c r="AC25" s="120">
        <f>SUM(AC24)</f>
        <v>0</v>
      </c>
      <c r="AD25" s="120">
        <f>SUM(AD24)</f>
        <v>0</v>
      </c>
      <c r="AE25" s="122">
        <f>SUM(AE24)</f>
        <v>0</v>
      </c>
    </row>
    <row r="26" spans="1:31" ht="30.75">
      <c r="A26" s="123"/>
      <c r="B26" s="124"/>
      <c r="C26" s="125"/>
      <c r="D26" s="126"/>
      <c r="E26" s="127"/>
      <c r="F26" s="127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9"/>
    </row>
    <row r="27" spans="1:31" ht="30.75">
      <c r="A27" s="130"/>
      <c r="B27" s="131" t="s">
        <v>55</v>
      </c>
      <c r="C27" s="132"/>
      <c r="D27" s="91">
        <f>D22+D25</f>
        <v>0</v>
      </c>
      <c r="E27" s="91"/>
      <c r="F27" s="91"/>
      <c r="G27" s="91"/>
      <c r="H27" s="91">
        <f>H22+H25</f>
        <v>0</v>
      </c>
      <c r="I27" s="91">
        <f>I22+I25</f>
        <v>0</v>
      </c>
      <c r="J27" s="91">
        <f>J22+J25</f>
        <v>0</v>
      </c>
      <c r="K27" s="91">
        <f>K22+K25</f>
        <v>0</v>
      </c>
      <c r="L27" s="91">
        <f>L22+L25</f>
        <v>0</v>
      </c>
      <c r="M27" s="91">
        <f>M22+M25</f>
        <v>0</v>
      </c>
      <c r="N27" s="91">
        <f>N22+N25</f>
        <v>0</v>
      </c>
      <c r="O27" s="91">
        <f>O22+O25</f>
        <v>0</v>
      </c>
      <c r="P27" s="91">
        <f>P22+P25</f>
        <v>0</v>
      </c>
      <c r="Q27" s="91">
        <f>Q22+Q25</f>
        <v>0</v>
      </c>
      <c r="R27" s="91">
        <f>R22+R25</f>
        <v>0</v>
      </c>
      <c r="S27" s="91">
        <f>S22+S25</f>
        <v>0</v>
      </c>
      <c r="T27" s="91">
        <f>T22+T25</f>
        <v>0</v>
      </c>
      <c r="U27" s="91">
        <f>U22+U25</f>
        <v>0</v>
      </c>
      <c r="V27" s="91">
        <f>V22+V25</f>
        <v>0</v>
      </c>
      <c r="W27" s="91">
        <f>W22+W25</f>
        <v>0</v>
      </c>
      <c r="X27" s="91">
        <f>X22+X25</f>
        <v>0</v>
      </c>
      <c r="Y27" s="91">
        <f>Y22+Y25</f>
        <v>0</v>
      </c>
      <c r="Z27" s="91">
        <f>Z22+Z25</f>
        <v>0</v>
      </c>
      <c r="AA27" s="91">
        <f>AA22+AA25</f>
        <v>0</v>
      </c>
      <c r="AB27" s="91">
        <f>AB22+AB25</f>
        <v>0</v>
      </c>
      <c r="AC27" s="91">
        <f>AC22+AC25</f>
        <v>0</v>
      </c>
      <c r="AD27" s="91">
        <f>AD22+AD25</f>
        <v>0</v>
      </c>
      <c r="AE27" s="133">
        <f>AE22+AE25</f>
        <v>0</v>
      </c>
    </row>
    <row r="28" spans="1:31" ht="28.5">
      <c r="A28" s="134" t="s">
        <v>56</v>
      </c>
      <c r="B28" s="135" t="s">
        <v>57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</row>
    <row r="29" spans="1:31" ht="26.25">
      <c r="A29" s="136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37"/>
    </row>
    <row r="30" spans="1:31" ht="26.25">
      <c r="A30" s="138"/>
      <c r="B30" s="139" t="s">
        <v>58</v>
      </c>
      <c r="C30" s="139"/>
      <c r="D30" s="139"/>
      <c r="E30" s="139"/>
      <c r="F30" s="139"/>
      <c r="G30" s="139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25"/>
      <c r="AD30" s="125"/>
      <c r="AE30" s="141"/>
    </row>
    <row r="31" spans="1:31" ht="30.75">
      <c r="A31" s="142"/>
      <c r="B31" s="143" t="s">
        <v>59</v>
      </c>
      <c r="C31" s="144"/>
      <c r="D31" s="145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</row>
    <row r="32" spans="1:31" ht="30.75">
      <c r="A32" s="148"/>
      <c r="B32" s="149" t="s">
        <v>60</v>
      </c>
      <c r="C32" s="150"/>
      <c r="D32" s="151">
        <f>D18+D27+D31</f>
        <v>42100000</v>
      </c>
      <c r="E32" s="151"/>
      <c r="F32" s="151"/>
      <c r="G32" s="151"/>
      <c r="H32" s="151">
        <f>H18+H27+H31</f>
        <v>40600000</v>
      </c>
      <c r="I32" s="151">
        <f>I18+I27+I31</f>
        <v>0</v>
      </c>
      <c r="J32" s="151">
        <f>J18+J27+J31</f>
        <v>0</v>
      </c>
      <c r="K32" s="151">
        <f>K18+K27+K31</f>
        <v>0</v>
      </c>
      <c r="L32" s="151">
        <f>L18+L27+L31</f>
        <v>287223.99</v>
      </c>
      <c r="M32" s="151">
        <f>M18+M27+M31</f>
        <v>0</v>
      </c>
      <c r="N32" s="151">
        <f>N18+N27+N31</f>
        <v>0</v>
      </c>
      <c r="O32" s="151">
        <f>O18+O27+O31</f>
        <v>924715.62</v>
      </c>
      <c r="P32" s="151">
        <f>P18+P27+P31</f>
        <v>0</v>
      </c>
      <c r="Q32" s="151">
        <f>Q18+Q27+Q31</f>
        <v>0</v>
      </c>
      <c r="R32" s="151">
        <f>R18+R27+R31</f>
        <v>287223.99</v>
      </c>
      <c r="S32" s="151">
        <f>S18+S27+S31</f>
        <v>0</v>
      </c>
      <c r="T32" s="151">
        <f>T18+T27+T31</f>
        <v>0</v>
      </c>
      <c r="U32" s="151">
        <f>U18+U27+U31</f>
        <v>924715.62</v>
      </c>
      <c r="V32" s="151">
        <f>V18+V27+V31</f>
        <v>0</v>
      </c>
      <c r="W32" s="151">
        <f>W18+W27+W31</f>
        <v>0</v>
      </c>
      <c r="X32" s="151">
        <f>X18+X27+X31</f>
        <v>0</v>
      </c>
      <c r="Y32" s="151">
        <f>Y18+Y27+Y31</f>
        <v>0</v>
      </c>
      <c r="Z32" s="151">
        <f>Z18+Z27+Z31</f>
        <v>0</v>
      </c>
      <c r="AA32" s="151">
        <f>AA18+AA27+AA31</f>
        <v>0</v>
      </c>
      <c r="AB32" s="151">
        <f>AB18+AB27+AB31</f>
        <v>0</v>
      </c>
      <c r="AC32" s="151">
        <f>AC18+AC27+AC31</f>
        <v>40600000</v>
      </c>
      <c r="AD32" s="151">
        <f>AD18+AD27+AD31</f>
        <v>0</v>
      </c>
      <c r="AE32" s="151">
        <f>AE18+AE27+AE31</f>
        <v>0</v>
      </c>
    </row>
    <row r="33" spans="1:31" ht="16.5">
      <c r="A33" s="152"/>
      <c r="B33" s="153"/>
      <c r="C33" s="153"/>
      <c r="D33" s="154"/>
      <c r="E33" s="155"/>
      <c r="F33" s="155"/>
      <c r="G33" s="155"/>
      <c r="H33" s="155"/>
      <c r="I33" s="155"/>
      <c r="J33" s="155"/>
      <c r="K33" s="154"/>
      <c r="L33" s="155"/>
      <c r="M33" s="155"/>
      <c r="N33" s="154"/>
      <c r="O33" s="155"/>
      <c r="P33" s="155"/>
      <c r="Q33" s="155"/>
      <c r="R33" s="155"/>
      <c r="S33" s="155"/>
      <c r="T33" s="155"/>
      <c r="U33" s="155"/>
      <c r="V33" s="155"/>
      <c r="W33" s="154"/>
      <c r="X33" s="155"/>
      <c r="Y33" s="155"/>
      <c r="Z33" s="154"/>
      <c r="AA33" s="155"/>
      <c r="AB33" s="155"/>
      <c r="AC33" s="155"/>
      <c r="AD33" s="155"/>
      <c r="AE33" s="155"/>
    </row>
    <row r="34" spans="1:31" ht="16.5">
      <c r="A34" s="152"/>
      <c r="B34" s="153"/>
      <c r="C34" s="153"/>
      <c r="D34" s="154"/>
      <c r="E34" s="155"/>
      <c r="F34" s="155"/>
      <c r="G34" s="155"/>
      <c r="H34" s="155"/>
      <c r="I34" s="155"/>
      <c r="J34" s="155"/>
      <c r="K34" s="154"/>
      <c r="L34" s="155"/>
      <c r="M34" s="155"/>
      <c r="N34" s="154"/>
      <c r="O34" s="155"/>
      <c r="P34" s="155"/>
      <c r="Q34" s="155"/>
      <c r="R34" s="155"/>
      <c r="S34" s="155"/>
      <c r="T34" s="155"/>
      <c r="U34" s="155"/>
      <c r="V34" s="155"/>
      <c r="W34" s="154"/>
      <c r="X34" s="155"/>
      <c r="Y34" s="155"/>
      <c r="Z34" s="154"/>
      <c r="AA34" s="155"/>
      <c r="AB34" s="155"/>
      <c r="AC34" s="155"/>
      <c r="AD34" s="155"/>
      <c r="AE34" s="155"/>
    </row>
    <row r="35" spans="1:31" ht="16.5">
      <c r="A35" s="152"/>
      <c r="B35" s="153"/>
      <c r="C35" s="153"/>
      <c r="D35" s="154"/>
      <c r="E35" s="155"/>
      <c r="F35" s="155"/>
      <c r="G35" s="155"/>
      <c r="H35" s="155"/>
      <c r="I35" s="155"/>
      <c r="J35" s="155"/>
      <c r="K35" s="154"/>
      <c r="L35" s="155"/>
      <c r="M35" s="155"/>
      <c r="N35" s="154"/>
      <c r="O35" s="155"/>
      <c r="P35" s="155"/>
      <c r="Q35" s="155"/>
      <c r="R35" s="155"/>
      <c r="S35" s="155"/>
      <c r="T35" s="155"/>
      <c r="U35" s="155"/>
      <c r="V35" s="155"/>
      <c r="W35" s="154"/>
      <c r="X35" s="155"/>
      <c r="Y35" s="155"/>
      <c r="Z35" s="154"/>
      <c r="AA35" s="155"/>
      <c r="AB35" s="155"/>
      <c r="AC35" s="155"/>
      <c r="AD35" s="155"/>
      <c r="AE35" s="155"/>
    </row>
    <row r="36" spans="1:31" ht="16.5">
      <c r="A36" s="152"/>
      <c r="B36" s="153"/>
      <c r="C36" s="153"/>
      <c r="D36" s="154"/>
      <c r="E36" s="155"/>
      <c r="F36" s="155"/>
      <c r="G36" s="155"/>
      <c r="H36" s="155"/>
      <c r="I36" s="155"/>
      <c r="J36" s="155"/>
      <c r="K36" s="154"/>
      <c r="L36" s="155"/>
      <c r="M36" s="155"/>
      <c r="N36" s="154"/>
      <c r="O36" s="155"/>
      <c r="P36" s="155"/>
      <c r="Q36" s="155"/>
      <c r="R36" s="155"/>
      <c r="S36" s="155"/>
      <c r="T36" s="155"/>
      <c r="U36" s="155"/>
      <c r="V36" s="155"/>
      <c r="W36" s="154"/>
      <c r="X36" s="155"/>
      <c r="Y36" s="155"/>
      <c r="Z36" s="154"/>
      <c r="AA36" s="155"/>
      <c r="AB36" s="155"/>
      <c r="AC36" s="155"/>
      <c r="AD36" s="155"/>
      <c r="AE36" s="155"/>
    </row>
    <row r="37" spans="1:31" ht="16.5">
      <c r="A37" s="152"/>
      <c r="B37" s="153"/>
      <c r="C37" s="153"/>
      <c r="D37" s="154"/>
      <c r="E37" s="155"/>
      <c r="F37" s="155"/>
      <c r="G37" s="155"/>
      <c r="H37" s="155"/>
      <c r="I37" s="155"/>
      <c r="J37" s="155"/>
      <c r="K37" s="154"/>
      <c r="L37" s="155"/>
      <c r="M37" s="155"/>
      <c r="N37" s="154"/>
      <c r="O37" s="155"/>
      <c r="P37" s="155"/>
      <c r="Q37" s="155"/>
      <c r="R37" s="155"/>
      <c r="S37" s="155"/>
      <c r="T37" s="155"/>
      <c r="U37" s="155"/>
      <c r="V37" s="155"/>
      <c r="W37" s="154"/>
      <c r="X37" s="155"/>
      <c r="Y37" s="155"/>
      <c r="Z37" s="154"/>
      <c r="AA37" s="155"/>
      <c r="AB37" s="155"/>
      <c r="AC37" s="155"/>
      <c r="AD37" s="155"/>
      <c r="AE37" s="155"/>
    </row>
    <row r="38" spans="1:31" ht="16.5">
      <c r="A38" s="152"/>
      <c r="B38" s="153"/>
      <c r="C38" s="153"/>
      <c r="D38" s="154"/>
      <c r="E38" s="155"/>
      <c r="F38" s="155"/>
      <c r="G38" s="155"/>
      <c r="H38" s="155"/>
      <c r="I38" s="155"/>
      <c r="J38" s="155"/>
      <c r="K38" s="154"/>
      <c r="L38" s="155"/>
      <c r="M38" s="155"/>
      <c r="N38" s="154"/>
      <c r="O38" s="155"/>
      <c r="P38" s="155"/>
      <c r="Q38" s="155"/>
      <c r="R38" s="155"/>
      <c r="S38" s="155"/>
      <c r="T38" s="155"/>
      <c r="U38" s="155"/>
      <c r="V38" s="155"/>
      <c r="W38" s="154"/>
      <c r="X38" s="155"/>
      <c r="Y38" s="155"/>
      <c r="Z38" s="154"/>
      <c r="AA38" s="155"/>
      <c r="AB38" s="155"/>
      <c r="AC38" s="155"/>
      <c r="AD38" s="155"/>
      <c r="AE38" s="155"/>
    </row>
    <row r="39" spans="1:31" ht="16.5">
      <c r="A39" s="152"/>
      <c r="B39" s="153"/>
      <c r="C39" s="153"/>
      <c r="D39" s="154"/>
      <c r="E39" s="155"/>
      <c r="F39" s="155"/>
      <c r="G39" s="155"/>
      <c r="H39" s="155"/>
      <c r="I39" s="155"/>
      <c r="J39" s="155"/>
      <c r="K39" s="154"/>
      <c r="L39" s="155"/>
      <c r="M39" s="155"/>
      <c r="N39" s="154"/>
      <c r="O39" s="155"/>
      <c r="P39" s="155"/>
      <c r="Q39" s="155"/>
      <c r="R39" s="155"/>
      <c r="S39" s="155"/>
      <c r="T39" s="155"/>
      <c r="U39" s="155"/>
      <c r="V39" s="155"/>
      <c r="W39" s="154"/>
      <c r="X39" s="155"/>
      <c r="Y39" s="155"/>
      <c r="Z39" s="154"/>
      <c r="AA39" s="155"/>
      <c r="AB39" s="155"/>
      <c r="AC39" s="155"/>
      <c r="AD39" s="155"/>
      <c r="AE39" s="155"/>
    </row>
    <row r="40" spans="1:31" ht="16.5">
      <c r="A40" s="152"/>
      <c r="B40" s="153"/>
      <c r="C40" s="153"/>
      <c r="D40" s="155"/>
      <c r="E40" s="155"/>
      <c r="F40" s="155"/>
      <c r="G40" s="155"/>
      <c r="H40" s="155"/>
      <c r="I40" s="155"/>
      <c r="J40" s="155"/>
      <c r="K40" s="154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</row>
    <row r="41" spans="1:31" ht="16.5">
      <c r="A41" s="152"/>
      <c r="B41" s="153"/>
      <c r="C41" s="153"/>
      <c r="D41" s="155"/>
      <c r="E41" s="155"/>
      <c r="F41" s="155"/>
      <c r="G41" s="155"/>
      <c r="H41" s="155"/>
      <c r="I41" s="155"/>
      <c r="J41" s="155"/>
      <c r="K41" s="154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1:31" ht="16.5">
      <c r="A42" s="152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</row>
    <row r="43" spans="1:31" ht="30.75">
      <c r="A43" s="156"/>
      <c r="B43" s="156"/>
      <c r="C43" s="1"/>
      <c r="D43" s="157" t="s">
        <v>83</v>
      </c>
      <c r="E43" s="157"/>
      <c r="F43" s="157"/>
      <c r="G43" s="157"/>
      <c r="H43" s="158" t="s">
        <v>62</v>
      </c>
      <c r="I43" s="159"/>
      <c r="J43" s="158"/>
      <c r="K43" s="158" t="s">
        <v>84</v>
      </c>
      <c r="L43" s="158"/>
      <c r="M43" s="158"/>
      <c r="N43" s="160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30.75">
      <c r="A44" s="156"/>
      <c r="B44" s="156"/>
      <c r="C44" s="1"/>
      <c r="D44" s="1"/>
      <c r="E44" s="159"/>
      <c r="F44" s="159"/>
      <c r="G44" s="159"/>
      <c r="H44" s="161"/>
      <c r="I44" s="161"/>
      <c r="J44" s="162"/>
      <c r="K44" s="163"/>
      <c r="L44" s="158"/>
      <c r="M44" s="158"/>
      <c r="N44" s="4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</row>
    <row r="45" spans="1:31" ht="24">
      <c r="A45" s="156"/>
      <c r="B45" s="156"/>
      <c r="C45" s="1"/>
      <c r="D45" s="164"/>
      <c r="E45" s="165"/>
      <c r="F45" s="164"/>
      <c r="G45" s="164"/>
      <c r="H45" s="166"/>
      <c r="I45" s="166"/>
      <c r="J45" s="167"/>
      <c r="K45" s="168"/>
      <c r="L45" s="167"/>
      <c r="M45" s="165"/>
      <c r="N45" s="166"/>
      <c r="O45" s="166"/>
      <c r="P45" s="166"/>
      <c r="Q45" s="16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</row>
    <row r="46" spans="1:31" ht="30.75">
      <c r="A46" s="156"/>
      <c r="B46" s="1"/>
      <c r="C46" s="169" t="s">
        <v>64</v>
      </c>
      <c r="D46" s="1"/>
      <c r="E46" s="159"/>
      <c r="F46" s="159"/>
      <c r="G46" s="159"/>
      <c r="H46" s="161"/>
      <c r="I46" s="161"/>
      <c r="J46" s="162"/>
      <c r="K46" s="163"/>
      <c r="L46" s="158"/>
      <c r="M46" s="158"/>
      <c r="N46" s="4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</row>
    <row r="47" spans="1:31" ht="30.75">
      <c r="A47" s="156"/>
      <c r="B47" s="1"/>
      <c r="C47" s="1"/>
      <c r="D47" s="1"/>
      <c r="E47" s="159"/>
      <c r="F47" s="159"/>
      <c r="G47" s="159"/>
      <c r="H47" s="161"/>
      <c r="I47" s="161"/>
      <c r="J47" s="170"/>
      <c r="K47" s="163"/>
      <c r="L47" s="158"/>
      <c r="M47" s="158"/>
      <c r="N47" s="4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</row>
    <row r="48" spans="1:31" ht="30.75">
      <c r="A48" s="156"/>
      <c r="B48" s="156"/>
      <c r="C48" s="1"/>
      <c r="D48" s="157" t="s">
        <v>65</v>
      </c>
      <c r="E48" s="157"/>
      <c r="F48" s="171"/>
      <c r="G48" s="171"/>
      <c r="H48" s="158" t="s">
        <v>62</v>
      </c>
      <c r="I48" s="159"/>
      <c r="J48" s="158"/>
      <c r="K48" s="158" t="s">
        <v>66</v>
      </c>
      <c r="L48" s="158"/>
      <c r="M48" s="158"/>
      <c r="N48" s="4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</row>
    <row r="49" spans="1:31" ht="24">
      <c r="A49" s="156"/>
      <c r="B49" s="156"/>
      <c r="C49" s="172"/>
      <c r="D49" s="172"/>
      <c r="E49" s="172"/>
      <c r="F49" s="173"/>
      <c r="G49" s="173"/>
      <c r="H49" s="172"/>
      <c r="I49" s="172"/>
      <c r="J49" s="172"/>
      <c r="K49" s="172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</row>
    <row r="50" spans="1:31" ht="16.5">
      <c r="A50" s="156"/>
      <c r="B50" s="156"/>
      <c r="C50" s="156"/>
      <c r="D50" s="156"/>
      <c r="E50" s="156"/>
      <c r="F50" s="174"/>
      <c r="G50" s="174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</row>
    <row r="51" spans="1:31" ht="16.5">
      <c r="A51" s="156"/>
      <c r="B51" s="156"/>
      <c r="C51" s="156"/>
      <c r="D51" s="156"/>
      <c r="E51" s="156"/>
      <c r="F51" s="175"/>
      <c r="G51" s="175"/>
      <c r="H51" s="176"/>
      <c r="I51" s="17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</row>
    <row r="52" spans="1:31" ht="16.5">
      <c r="A52" s="156"/>
      <c r="B52" s="177"/>
      <c r="C52" s="1"/>
      <c r="D52" s="1"/>
      <c r="E52" s="1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</row>
    <row r="53" spans="1:31" ht="30.75">
      <c r="A53" s="156"/>
      <c r="B53" s="178" t="s">
        <v>72</v>
      </c>
      <c r="C53" s="179"/>
      <c r="D53" s="180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</row>
    <row r="54" spans="1:31" ht="26.25">
      <c r="A54" s="156"/>
      <c r="B54" s="179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</row>
    <row r="55" spans="1:31" ht="30.75">
      <c r="A55" s="156"/>
      <c r="B55" s="178" t="s">
        <v>73</v>
      </c>
      <c r="C55" s="179"/>
      <c r="D55" s="179"/>
      <c r="E55" s="181"/>
      <c r="F55" s="181"/>
      <c r="G55" s="181"/>
      <c r="H55" s="181"/>
      <c r="I55" s="181"/>
      <c r="J55" s="181"/>
      <c r="K55" s="181"/>
      <c r="L55" s="181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</row>
    <row r="56" spans="1:31" ht="26.25">
      <c r="A56" s="156"/>
      <c r="B56" s="179"/>
      <c r="C56" s="179"/>
      <c r="D56" s="182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</row>
    <row r="57" spans="1:31" ht="28.5">
      <c r="A57" s="156"/>
      <c r="B57" s="183">
        <v>43559</v>
      </c>
      <c r="C57" s="179"/>
      <c r="D57" s="184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</row>
    <row r="58" spans="1:31" ht="28.5">
      <c r="A58" s="156"/>
      <c r="B58" s="179"/>
      <c r="C58" s="179"/>
      <c r="D58" s="184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</row>
    <row r="59" spans="1:31" ht="28.5">
      <c r="A59" s="156"/>
      <c r="B59" s="186" t="s">
        <v>70</v>
      </c>
      <c r="C59" s="186"/>
      <c r="D59" s="181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19:AE19"/>
    <mergeCell ref="B28:AE28"/>
    <mergeCell ref="B30:G30"/>
    <mergeCell ref="D43:G43"/>
    <mergeCell ref="D48:E48"/>
  </mergeCells>
  <printOptions/>
  <pageMargins left="0.19652777777777777" right="0.19652777777777777" top="0.7875" bottom="0.78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view="pageBreakPreview" zoomScale="42" zoomScaleNormal="50" zoomScaleSheetLayoutView="42" workbookViewId="0" topLeftCell="C1">
      <selection activeCell="E17" sqref="E17"/>
    </sheetView>
  </sheetViews>
  <sheetFormatPr defaultColWidth="10.28125" defaultRowHeight="12.75"/>
  <cols>
    <col min="1" max="1" width="11.421875" style="0" customWidth="1"/>
    <col min="2" max="2" width="46.28125" style="0" customWidth="1"/>
    <col min="3" max="3" width="25.7109375" style="0" customWidth="1"/>
    <col min="4" max="4" width="29.57421875" style="0" customWidth="1"/>
    <col min="5" max="5" width="34.00390625" style="0" customWidth="1"/>
    <col min="6" max="6" width="22.7109375" style="0" customWidth="1"/>
    <col min="7" max="7" width="23.00390625" style="0" customWidth="1"/>
    <col min="8" max="8" width="30.00390625" style="0" customWidth="1"/>
    <col min="9" max="10" width="11.421875" style="0" customWidth="1"/>
    <col min="11" max="11" width="31.140625" style="0" customWidth="1"/>
    <col min="12" max="12" width="29.57421875" style="0" customWidth="1"/>
    <col min="13" max="13" width="11.421875" style="0" customWidth="1"/>
    <col min="14" max="14" width="28.421875" style="0" customWidth="1"/>
    <col min="15" max="15" width="29.00390625" style="0" customWidth="1"/>
    <col min="16" max="16" width="11.421875" style="0" customWidth="1"/>
    <col min="17" max="17" width="29.421875" style="0" customWidth="1"/>
    <col min="18" max="18" width="26.140625" style="0" customWidth="1"/>
    <col min="19" max="19" width="11.421875" style="0" customWidth="1"/>
    <col min="20" max="20" width="33.140625" style="0" customWidth="1"/>
    <col min="21" max="21" width="26.140625" style="0" customWidth="1"/>
    <col min="22" max="28" width="11.421875" style="0" customWidth="1"/>
    <col min="29" max="29" width="35.421875" style="0" customWidth="1"/>
    <col min="30" max="30" width="23.71093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87" t="s">
        <v>75</v>
      </c>
      <c r="I6" s="187"/>
      <c r="J6" s="187"/>
      <c r="K6" s="188" t="s">
        <v>76</v>
      </c>
      <c r="L6" s="188"/>
      <c r="M6" s="188"/>
      <c r="N6" s="189" t="s">
        <v>77</v>
      </c>
      <c r="O6" s="189"/>
      <c r="P6" s="189"/>
      <c r="Q6" s="190" t="s">
        <v>78</v>
      </c>
      <c r="R6" s="190"/>
      <c r="S6" s="190"/>
      <c r="T6" s="191" t="s">
        <v>79</v>
      </c>
      <c r="U6" s="191"/>
      <c r="V6" s="191"/>
      <c r="W6" s="192" t="s">
        <v>80</v>
      </c>
      <c r="X6" s="192"/>
      <c r="Y6" s="192"/>
      <c r="Z6" s="193" t="s">
        <v>81</v>
      </c>
      <c r="AA6" s="193"/>
      <c r="AB6" s="193"/>
      <c r="AC6" s="194" t="s">
        <v>82</v>
      </c>
      <c r="AD6" s="194"/>
      <c r="AE6" s="194"/>
    </row>
    <row r="7" spans="1:31" ht="153">
      <c r="A7" s="12"/>
      <c r="B7" s="13"/>
      <c r="C7" s="13"/>
      <c r="D7" s="14"/>
      <c r="E7" s="15"/>
      <c r="F7" s="15"/>
      <c r="G7" s="16"/>
      <c r="H7" s="23" t="s">
        <v>19</v>
      </c>
      <c r="I7" s="24" t="s">
        <v>20</v>
      </c>
      <c r="J7" s="25" t="s">
        <v>21</v>
      </c>
      <c r="K7" s="26" t="s">
        <v>22</v>
      </c>
      <c r="L7" s="24" t="s">
        <v>20</v>
      </c>
      <c r="M7" s="26" t="s">
        <v>21</v>
      </c>
      <c r="N7" s="27" t="s">
        <v>19</v>
      </c>
      <c r="O7" s="24" t="s">
        <v>20</v>
      </c>
      <c r="P7" s="27" t="s">
        <v>21</v>
      </c>
      <c r="Q7" s="12" t="s">
        <v>22</v>
      </c>
      <c r="R7" s="28" t="s">
        <v>20</v>
      </c>
      <c r="S7" s="29" t="s">
        <v>21</v>
      </c>
      <c r="T7" s="26" t="s">
        <v>23</v>
      </c>
      <c r="U7" s="30" t="s">
        <v>20</v>
      </c>
      <c r="V7" s="31" t="s">
        <v>21</v>
      </c>
      <c r="W7" s="32" t="s">
        <v>23</v>
      </c>
      <c r="X7" s="33" t="s">
        <v>20</v>
      </c>
      <c r="Y7" s="32" t="s">
        <v>21</v>
      </c>
      <c r="Z7" s="32" t="s">
        <v>23</v>
      </c>
      <c r="AA7" s="33" t="s">
        <v>20</v>
      </c>
      <c r="AB7" s="34" t="s">
        <v>21</v>
      </c>
      <c r="AC7" s="26" t="s">
        <v>24</v>
      </c>
      <c r="AD7" s="30" t="s">
        <v>20</v>
      </c>
      <c r="AE7" s="26" t="s">
        <v>21</v>
      </c>
    </row>
    <row r="8" spans="1:31" ht="21.75">
      <c r="A8" s="35">
        <v>1</v>
      </c>
      <c r="B8" s="36">
        <v>2</v>
      </c>
      <c r="C8" s="36">
        <v>3</v>
      </c>
      <c r="D8" s="37">
        <v>4</v>
      </c>
      <c r="E8" s="38">
        <v>5</v>
      </c>
      <c r="F8" s="38">
        <v>6</v>
      </c>
      <c r="G8" s="39">
        <v>7</v>
      </c>
      <c r="H8" s="40">
        <v>8</v>
      </c>
      <c r="I8" s="41">
        <v>9</v>
      </c>
      <c r="J8" s="42">
        <v>10</v>
      </c>
      <c r="K8" s="40">
        <v>11</v>
      </c>
      <c r="L8" s="36">
        <v>12</v>
      </c>
      <c r="M8" s="43">
        <v>13</v>
      </c>
      <c r="N8" s="42">
        <v>14</v>
      </c>
      <c r="O8" s="36">
        <v>15</v>
      </c>
      <c r="P8" s="42">
        <v>16</v>
      </c>
      <c r="Q8" s="36">
        <v>17</v>
      </c>
      <c r="R8" s="41">
        <v>18</v>
      </c>
      <c r="S8" s="36">
        <v>19</v>
      </c>
      <c r="T8" s="44">
        <v>20</v>
      </c>
      <c r="U8" s="45">
        <v>21</v>
      </c>
      <c r="V8" s="46">
        <v>22</v>
      </c>
      <c r="W8" s="47">
        <v>23</v>
      </c>
      <c r="X8" s="48">
        <v>24</v>
      </c>
      <c r="Y8" s="47">
        <v>25</v>
      </c>
      <c r="Z8" s="47">
        <v>26</v>
      </c>
      <c r="AA8" s="48">
        <v>27</v>
      </c>
      <c r="AB8" s="49">
        <v>28</v>
      </c>
      <c r="AC8" s="50">
        <v>23</v>
      </c>
      <c r="AD8" s="45">
        <v>24</v>
      </c>
      <c r="AE8" s="35">
        <v>25</v>
      </c>
    </row>
    <row r="9" spans="1:31" ht="28.5">
      <c r="A9" s="51" t="s">
        <v>25</v>
      </c>
      <c r="B9" s="52" t="s">
        <v>26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26.25">
      <c r="A10" s="53"/>
      <c r="B10" s="54"/>
      <c r="C10" s="55"/>
      <c r="D10" s="55"/>
      <c r="E10" s="55"/>
      <c r="F10" s="56"/>
      <c r="G10" s="5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>
        <f aca="true" t="shared" si="0" ref="AC10:AC12">H10+N10-T10-Z10</f>
        <v>0</v>
      </c>
      <c r="AD10" s="57">
        <f aca="true" t="shared" si="1" ref="AD10:AD12">I10+Q10-U10-AA10</f>
        <v>0</v>
      </c>
      <c r="AE10" s="58">
        <f aca="true" t="shared" si="2" ref="AE10:AE12">J10+R10-V10-AB10</f>
        <v>0</v>
      </c>
    </row>
    <row r="11" spans="1:31" ht="26.25">
      <c r="A11" s="59"/>
      <c r="B11" s="60"/>
      <c r="C11" s="61"/>
      <c r="D11" s="61"/>
      <c r="E11" s="61"/>
      <c r="F11" s="61"/>
      <c r="G11" s="61"/>
      <c r="H11" s="62"/>
      <c r="I11" s="62"/>
      <c r="J11" s="62"/>
      <c r="K11" s="62"/>
      <c r="L11" s="62"/>
      <c r="M11" s="62"/>
      <c r="N11" s="57"/>
      <c r="O11" s="57"/>
      <c r="P11" s="57"/>
      <c r="Q11" s="62"/>
      <c r="R11" s="62"/>
      <c r="S11" s="62"/>
      <c r="T11" s="57"/>
      <c r="U11" s="57"/>
      <c r="V11" s="57"/>
      <c r="W11" s="62"/>
      <c r="X11" s="62"/>
      <c r="Y11" s="62"/>
      <c r="Z11" s="57"/>
      <c r="AA11" s="57"/>
      <c r="AB11" s="57"/>
      <c r="AC11" s="57">
        <f t="shared" si="0"/>
        <v>0</v>
      </c>
      <c r="AD11" s="57">
        <f t="shared" si="1"/>
        <v>0</v>
      </c>
      <c r="AE11" s="58">
        <f t="shared" si="2"/>
        <v>0</v>
      </c>
    </row>
    <row r="12" spans="1:31" ht="26.25">
      <c r="A12" s="63"/>
      <c r="B12" s="64" t="s">
        <v>27</v>
      </c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6"/>
      <c r="O12" s="66"/>
      <c r="P12" s="66"/>
      <c r="Q12" s="65"/>
      <c r="R12" s="65"/>
      <c r="S12" s="65"/>
      <c r="T12" s="66"/>
      <c r="U12" s="66"/>
      <c r="V12" s="66"/>
      <c r="W12" s="65"/>
      <c r="X12" s="65"/>
      <c r="Y12" s="65"/>
      <c r="Z12" s="66"/>
      <c r="AA12" s="66"/>
      <c r="AB12" s="66"/>
      <c r="AC12" s="66">
        <f t="shared" si="0"/>
        <v>0</v>
      </c>
      <c r="AD12" s="66">
        <f t="shared" si="1"/>
        <v>0</v>
      </c>
      <c r="AE12" s="67">
        <f t="shared" si="2"/>
        <v>0</v>
      </c>
    </row>
    <row r="13" spans="1:31" ht="26.25">
      <c r="A13" s="68"/>
      <c r="B13" s="69" t="s">
        <v>28</v>
      </c>
      <c r="C13" s="70"/>
      <c r="D13" s="71"/>
      <c r="E13" s="71"/>
      <c r="F13" s="71"/>
      <c r="G13" s="71"/>
      <c r="H13" s="72">
        <f>SUM(H10:H12)</f>
        <v>0</v>
      </c>
      <c r="I13" s="72">
        <f>SUM(I10:I12)</f>
        <v>0</v>
      </c>
      <c r="J13" s="72">
        <f>SUM(J10:J12)</f>
        <v>0</v>
      </c>
      <c r="K13" s="72">
        <f>SUM(K10:K12)</f>
        <v>0</v>
      </c>
      <c r="L13" s="72">
        <f>SUM(L10:L12)</f>
        <v>0</v>
      </c>
      <c r="M13" s="72">
        <f>SUM(M10:M12)</f>
        <v>0</v>
      </c>
      <c r="N13" s="72">
        <f>SUM(N10:N12)</f>
        <v>0</v>
      </c>
      <c r="O13" s="72">
        <f>SUM(O10:O12)</f>
        <v>0</v>
      </c>
      <c r="P13" s="72">
        <f>SUM(P10:P12)</f>
        <v>0</v>
      </c>
      <c r="Q13" s="72">
        <f>SUM(Q10:Q12)</f>
        <v>0</v>
      </c>
      <c r="R13" s="72">
        <f>SUM(R10:R12)</f>
        <v>0</v>
      </c>
      <c r="S13" s="72">
        <f>SUM(S10:S12)</f>
        <v>0</v>
      </c>
      <c r="T13" s="72">
        <f>SUM(T10:T12)</f>
        <v>0</v>
      </c>
      <c r="U13" s="72">
        <f>SUM(U10:U12)</f>
        <v>0</v>
      </c>
      <c r="V13" s="72">
        <f>SUM(V10:V12)</f>
        <v>0</v>
      </c>
      <c r="W13" s="72">
        <f>SUM(W10:W12)</f>
        <v>0</v>
      </c>
      <c r="X13" s="72">
        <f>SUM(X10:X12)</f>
        <v>0</v>
      </c>
      <c r="Y13" s="72">
        <f>SUM(Y10:Y12)</f>
        <v>0</v>
      </c>
      <c r="Z13" s="72">
        <f>SUM(Z10:Z12)</f>
        <v>0</v>
      </c>
      <c r="AA13" s="72">
        <f>SUM(AA10:AA12)</f>
        <v>0</v>
      </c>
      <c r="AB13" s="72">
        <f>SUM(AB10:AB12)</f>
        <v>0</v>
      </c>
      <c r="AC13" s="72">
        <f>SUM(AC10:AC12)</f>
        <v>0</v>
      </c>
      <c r="AD13" s="72">
        <f>SUM(AD10:AD12)</f>
        <v>0</v>
      </c>
      <c r="AE13" s="73">
        <f>SUM(AE10:AE12)</f>
        <v>0</v>
      </c>
    </row>
    <row r="14" spans="1:31" ht="28.5">
      <c r="A14" s="51" t="s">
        <v>29</v>
      </c>
      <c r="B14" s="74" t="s">
        <v>30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39">
      <c r="A15" s="75" t="s">
        <v>31</v>
      </c>
      <c r="B15" s="83" t="s">
        <v>39</v>
      </c>
      <c r="C15" s="84" t="s">
        <v>37</v>
      </c>
      <c r="D15" s="78">
        <v>3000000</v>
      </c>
      <c r="E15" s="79" t="s">
        <v>34</v>
      </c>
      <c r="F15" s="80">
        <v>43607</v>
      </c>
      <c r="G15" s="81"/>
      <c r="H15" s="78">
        <v>3000000</v>
      </c>
      <c r="I15" s="78"/>
      <c r="J15" s="78"/>
      <c r="K15" s="78">
        <v>0</v>
      </c>
      <c r="L15" s="85">
        <v>23895.65</v>
      </c>
      <c r="M15" s="78"/>
      <c r="N15" s="78">
        <v>0</v>
      </c>
      <c r="O15" s="78">
        <f>23895.64+23895.65+21583.17+23895.65</f>
        <v>93270.10999999999</v>
      </c>
      <c r="P15" s="78"/>
      <c r="Q15" s="78">
        <v>3000000</v>
      </c>
      <c r="R15" s="78">
        <f aca="true" t="shared" si="3" ref="R15:R18">L15</f>
        <v>23895.65</v>
      </c>
      <c r="S15" s="78"/>
      <c r="T15" s="78">
        <f aca="true" t="shared" si="4" ref="T15:T17">Q15</f>
        <v>3000000</v>
      </c>
      <c r="U15" s="78">
        <f aca="true" t="shared" si="5" ref="U15:U18">O15</f>
        <v>93270.10999999999</v>
      </c>
      <c r="V15" s="78"/>
      <c r="W15" s="78"/>
      <c r="X15" s="78"/>
      <c r="Y15" s="78"/>
      <c r="Z15" s="78"/>
      <c r="AA15" s="78"/>
      <c r="AB15" s="78"/>
      <c r="AC15" s="82">
        <f aca="true" t="shared" si="6" ref="AC15:AC18">H15+N15-T15</f>
        <v>0</v>
      </c>
      <c r="AD15" s="78"/>
      <c r="AE15" s="78"/>
    </row>
    <row r="16" spans="1:31" ht="75">
      <c r="A16" s="75" t="s">
        <v>35</v>
      </c>
      <c r="B16" s="83" t="s">
        <v>41</v>
      </c>
      <c r="C16" s="86" t="s">
        <v>42</v>
      </c>
      <c r="D16" s="78">
        <v>33900000</v>
      </c>
      <c r="E16" s="195" t="s">
        <v>87</v>
      </c>
      <c r="F16" s="80">
        <v>43670</v>
      </c>
      <c r="G16" s="81"/>
      <c r="H16" s="78">
        <v>32400000</v>
      </c>
      <c r="I16" s="78"/>
      <c r="J16" s="78"/>
      <c r="K16" s="78">
        <v>0</v>
      </c>
      <c r="L16" s="85">
        <v>250376.28</v>
      </c>
      <c r="M16" s="78"/>
      <c r="N16" s="78">
        <v>0</v>
      </c>
      <c r="O16" s="78">
        <f>251871.96+250376.28+226146.32+250376.28</f>
        <v>978770.8400000001</v>
      </c>
      <c r="P16" s="78"/>
      <c r="Q16" s="78">
        <v>5000000</v>
      </c>
      <c r="R16" s="78">
        <f t="shared" si="3"/>
        <v>250376.28</v>
      </c>
      <c r="S16" s="78"/>
      <c r="T16" s="78">
        <f t="shared" si="4"/>
        <v>5000000</v>
      </c>
      <c r="U16" s="78">
        <f t="shared" si="5"/>
        <v>978770.8400000001</v>
      </c>
      <c r="V16" s="78"/>
      <c r="W16" s="78"/>
      <c r="X16" s="78"/>
      <c r="Y16" s="78"/>
      <c r="Z16" s="78"/>
      <c r="AA16" s="78"/>
      <c r="AB16" s="78"/>
      <c r="AC16" s="82">
        <f t="shared" si="6"/>
        <v>27400000</v>
      </c>
      <c r="AD16" s="78"/>
      <c r="AE16" s="78"/>
    </row>
    <row r="17" spans="1:31" ht="57">
      <c r="A17" s="75" t="s">
        <v>38</v>
      </c>
      <c r="B17" s="83" t="s">
        <v>44</v>
      </c>
      <c r="C17" s="88" t="s">
        <v>45</v>
      </c>
      <c r="D17" s="78">
        <v>5200000</v>
      </c>
      <c r="E17" s="195" t="s">
        <v>87</v>
      </c>
      <c r="F17" s="80">
        <v>43725</v>
      </c>
      <c r="G17" s="81"/>
      <c r="H17" s="78">
        <v>5200000</v>
      </c>
      <c r="I17" s="78"/>
      <c r="J17" s="78"/>
      <c r="K17" s="78">
        <v>0</v>
      </c>
      <c r="L17" s="85">
        <v>43726.05</v>
      </c>
      <c r="M17" s="78"/>
      <c r="N17" s="78">
        <v>0</v>
      </c>
      <c r="O17" s="78">
        <f>43726.05+43726.05+39494.5+43726.05</f>
        <v>170672.65000000002</v>
      </c>
      <c r="P17" s="78"/>
      <c r="Q17" s="78">
        <v>5200000</v>
      </c>
      <c r="R17" s="78">
        <f t="shared" si="3"/>
        <v>43726.05</v>
      </c>
      <c r="S17" s="78"/>
      <c r="T17" s="78">
        <f t="shared" si="4"/>
        <v>5200000</v>
      </c>
      <c r="U17" s="78">
        <f t="shared" si="5"/>
        <v>170672.65000000002</v>
      </c>
      <c r="V17" s="78"/>
      <c r="W17" s="78"/>
      <c r="X17" s="78"/>
      <c r="Y17" s="78"/>
      <c r="Z17" s="78"/>
      <c r="AA17" s="78"/>
      <c r="AB17" s="78"/>
      <c r="AC17" s="82">
        <f t="shared" si="6"/>
        <v>0</v>
      </c>
      <c r="AD17" s="78"/>
      <c r="AE17" s="78"/>
    </row>
    <row r="18" spans="1:31" ht="57">
      <c r="A18" s="75" t="s">
        <v>40</v>
      </c>
      <c r="B18" s="83" t="s">
        <v>88</v>
      </c>
      <c r="C18" s="88" t="s">
        <v>89</v>
      </c>
      <c r="D18" s="78">
        <v>13275000</v>
      </c>
      <c r="E18" s="195" t="s">
        <v>87</v>
      </c>
      <c r="F18" s="196">
        <v>43936</v>
      </c>
      <c r="G18" s="81"/>
      <c r="H18" s="78">
        <v>0</v>
      </c>
      <c r="I18" s="78"/>
      <c r="J18" s="78"/>
      <c r="K18" s="78">
        <v>13275000</v>
      </c>
      <c r="L18" s="85">
        <v>9686.75</v>
      </c>
      <c r="M18" s="78"/>
      <c r="N18" s="78">
        <f>K18</f>
        <v>13275000</v>
      </c>
      <c r="O18" s="78">
        <f>L18</f>
        <v>9686.75</v>
      </c>
      <c r="P18" s="78"/>
      <c r="Q18" s="78"/>
      <c r="R18" s="78">
        <f t="shared" si="3"/>
        <v>9686.75</v>
      </c>
      <c r="S18" s="78"/>
      <c r="T18" s="78"/>
      <c r="U18" s="78">
        <f t="shared" si="5"/>
        <v>9686.75</v>
      </c>
      <c r="V18" s="78"/>
      <c r="W18" s="78"/>
      <c r="X18" s="78"/>
      <c r="Y18" s="78"/>
      <c r="Z18" s="78"/>
      <c r="AA18" s="78"/>
      <c r="AB18" s="78"/>
      <c r="AC18" s="82">
        <f t="shared" si="6"/>
        <v>13275000</v>
      </c>
      <c r="AD18" s="78"/>
      <c r="AE18" s="78"/>
    </row>
    <row r="19" spans="1:31" ht="30.75">
      <c r="A19" s="89"/>
      <c r="B19" s="90" t="s">
        <v>46</v>
      </c>
      <c r="C19" s="72"/>
      <c r="D19" s="91">
        <f>SUM(D15:D18)</f>
        <v>55375000</v>
      </c>
      <c r="E19" s="72"/>
      <c r="F19" s="72"/>
      <c r="G19" s="72"/>
      <c r="H19" s="91">
        <f>SUM(H15:H18)</f>
        <v>40600000</v>
      </c>
      <c r="I19" s="91">
        <f>SUM(I15:I18)</f>
        <v>0</v>
      </c>
      <c r="J19" s="91">
        <f>SUM(J15:J18)</f>
        <v>0</v>
      </c>
      <c r="K19" s="91">
        <f>SUM(K15:K18)</f>
        <v>13275000</v>
      </c>
      <c r="L19" s="91">
        <f>SUM(L15:L18)</f>
        <v>327684.73000000004</v>
      </c>
      <c r="M19" s="91">
        <f>SUM(M15:M18)</f>
        <v>0</v>
      </c>
      <c r="N19" s="91">
        <f>SUM(N15:N18)</f>
        <v>13275000</v>
      </c>
      <c r="O19" s="91">
        <f>SUM(O15:O18)</f>
        <v>1252400.35</v>
      </c>
      <c r="P19" s="91">
        <f>SUM(P15:P18)</f>
        <v>0</v>
      </c>
      <c r="Q19" s="91">
        <f>SUM(Q15:Q18)</f>
        <v>13200000</v>
      </c>
      <c r="R19" s="91">
        <f>SUM(R15:R18)</f>
        <v>327684.73000000004</v>
      </c>
      <c r="S19" s="91">
        <f>SUM(S15:S18)</f>
        <v>0</v>
      </c>
      <c r="T19" s="91">
        <f>SUM(T15:T18)</f>
        <v>13200000</v>
      </c>
      <c r="U19" s="91">
        <f>SUM(U15:U18)</f>
        <v>1252400.35</v>
      </c>
      <c r="V19" s="91">
        <f>SUM(V15:V18)</f>
        <v>0</v>
      </c>
      <c r="W19" s="91">
        <f>SUM(W15:W18)</f>
        <v>0</v>
      </c>
      <c r="X19" s="91">
        <f>SUM(X15:X18)</f>
        <v>0</v>
      </c>
      <c r="Y19" s="91">
        <f>SUM(Y15:Y18)</f>
        <v>0</v>
      </c>
      <c r="Z19" s="91">
        <f>SUM(Z15:Z18)</f>
        <v>0</v>
      </c>
      <c r="AA19" s="91">
        <f>SUM(AA15:AA18)</f>
        <v>0</v>
      </c>
      <c r="AB19" s="91">
        <f>SUM(AB15:AB18)</f>
        <v>0</v>
      </c>
      <c r="AC19" s="91">
        <f>SUM(AC15:AC18)</f>
        <v>40675000</v>
      </c>
      <c r="AD19" s="91">
        <f>SUM(AD15:AD18)</f>
        <v>0</v>
      </c>
      <c r="AE19" s="91">
        <f>SUM(AE15:AE18)</f>
        <v>0</v>
      </c>
    </row>
    <row r="20" spans="1:31" ht="28.5" customHeight="1">
      <c r="A20" s="92" t="s">
        <v>47</v>
      </c>
      <c r="B20" s="74" t="s">
        <v>48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1" ht="26.25">
      <c r="A21" s="93"/>
      <c r="B21" s="94" t="s">
        <v>49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7"/>
    </row>
    <row r="22" spans="1:31" ht="30.75">
      <c r="A22" s="98"/>
      <c r="B22" s="99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3"/>
    </row>
    <row r="23" spans="1:31" ht="30.75">
      <c r="A23" s="104"/>
      <c r="B23" s="105" t="s">
        <v>50</v>
      </c>
      <c r="C23" s="106"/>
      <c r="D23" s="107">
        <f>D22</f>
        <v>0</v>
      </c>
      <c r="E23" s="107"/>
      <c r="F23" s="107"/>
      <c r="G23" s="107"/>
      <c r="H23" s="107">
        <f>SUM(H22:H22)</f>
        <v>0</v>
      </c>
      <c r="I23" s="107">
        <f>SUM(I22:I22)</f>
        <v>0</v>
      </c>
      <c r="J23" s="107">
        <f>SUM(J22:J22)</f>
        <v>0</v>
      </c>
      <c r="K23" s="107">
        <f>SUM(K22:K22)</f>
        <v>0</v>
      </c>
      <c r="L23" s="107">
        <f>SUM(L22:L22)</f>
        <v>0</v>
      </c>
      <c r="M23" s="107">
        <f>SUM(M22:M22)</f>
        <v>0</v>
      </c>
      <c r="N23" s="107">
        <f>SUM(N22:N22)</f>
        <v>0</v>
      </c>
      <c r="O23" s="107">
        <f>SUM(O22:O22)</f>
        <v>0</v>
      </c>
      <c r="P23" s="107">
        <f>SUM(P22:P22)</f>
        <v>0</v>
      </c>
      <c r="Q23" s="107">
        <f>SUM(Q22:Q22)</f>
        <v>0</v>
      </c>
      <c r="R23" s="107">
        <f>SUM(R22:R22)</f>
        <v>0</v>
      </c>
      <c r="S23" s="107">
        <f>SUM(S22:S22)</f>
        <v>0</v>
      </c>
      <c r="T23" s="107">
        <f>SUM(T22:T22)</f>
        <v>0</v>
      </c>
      <c r="U23" s="107">
        <f>SUM(U22:U22)</f>
        <v>0</v>
      </c>
      <c r="V23" s="107">
        <f>SUM(V22:V22)</f>
        <v>0</v>
      </c>
      <c r="W23" s="107">
        <f>SUM(W22:W22)</f>
        <v>0</v>
      </c>
      <c r="X23" s="107">
        <f>SUM(X22:X22)</f>
        <v>0</v>
      </c>
      <c r="Y23" s="107">
        <f>SUM(Y22:Y22)</f>
        <v>0</v>
      </c>
      <c r="Z23" s="107">
        <f>SUM(Z22:Z22)</f>
        <v>0</v>
      </c>
      <c r="AA23" s="107">
        <f>SUM(AA22:AA22)</f>
        <v>0</v>
      </c>
      <c r="AB23" s="107">
        <f>SUM(AB22:AB22)</f>
        <v>0</v>
      </c>
      <c r="AC23" s="107">
        <f>SUM(AC22:AC22)</f>
        <v>0</v>
      </c>
      <c r="AD23" s="107">
        <f>SUM(AD22:AD22)</f>
        <v>0</v>
      </c>
      <c r="AE23" s="108">
        <f>SUM(AE22:AE22)</f>
        <v>0</v>
      </c>
    </row>
    <row r="24" spans="1:31" ht="30.75">
      <c r="A24" s="109"/>
      <c r="B24" s="110" t="s">
        <v>51</v>
      </c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4"/>
    </row>
    <row r="25" spans="1:31" ht="30.75">
      <c r="A25" s="98"/>
      <c r="B25" s="115"/>
      <c r="C25" s="116"/>
      <c r="D25" s="117"/>
      <c r="E25" s="79"/>
      <c r="F25" s="80"/>
      <c r="G25" s="101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>
        <f>N25</f>
        <v>0</v>
      </c>
      <c r="U25" s="82"/>
      <c r="V25" s="82"/>
      <c r="W25" s="82"/>
      <c r="X25" s="82"/>
      <c r="Y25" s="82"/>
      <c r="Z25" s="82"/>
      <c r="AA25" s="82"/>
      <c r="AB25" s="82"/>
      <c r="AC25" s="82">
        <f>H25+N25-T25</f>
        <v>0</v>
      </c>
      <c r="AD25" s="82">
        <f>L25+O25-R25-U25</f>
        <v>0</v>
      </c>
      <c r="AE25" s="118"/>
    </row>
    <row r="26" spans="1:31" ht="30.75">
      <c r="A26" s="98"/>
      <c r="B26" s="119" t="s">
        <v>54</v>
      </c>
      <c r="C26" s="100"/>
      <c r="D26" s="120">
        <f>D25</f>
        <v>0</v>
      </c>
      <c r="E26" s="121"/>
      <c r="F26" s="121"/>
      <c r="G26" s="121"/>
      <c r="H26" s="120">
        <f>SUM(H25)</f>
        <v>0</v>
      </c>
      <c r="I26" s="120">
        <f>SUM(I25)</f>
        <v>0</v>
      </c>
      <c r="J26" s="120">
        <f>SUM(J25)</f>
        <v>0</v>
      </c>
      <c r="K26" s="120">
        <f>SUM(K25)</f>
        <v>0</v>
      </c>
      <c r="L26" s="120">
        <f>SUM(L25)</f>
        <v>0</v>
      </c>
      <c r="M26" s="120">
        <f>SUM(M25)</f>
        <v>0</v>
      </c>
      <c r="N26" s="120">
        <f>SUM(N25)</f>
        <v>0</v>
      </c>
      <c r="O26" s="120">
        <f>SUM(O25)</f>
        <v>0</v>
      </c>
      <c r="P26" s="120">
        <f>SUM(P25)</f>
        <v>0</v>
      </c>
      <c r="Q26" s="120">
        <f>SUM(Q25)</f>
        <v>0</v>
      </c>
      <c r="R26" s="120">
        <f>SUM(R25)</f>
        <v>0</v>
      </c>
      <c r="S26" s="120">
        <f>SUM(S25)</f>
        <v>0</v>
      </c>
      <c r="T26" s="120">
        <f>SUM(T25)</f>
        <v>0</v>
      </c>
      <c r="U26" s="120">
        <f>SUM(U25)</f>
        <v>0</v>
      </c>
      <c r="V26" s="120">
        <f>SUM(V25)</f>
        <v>0</v>
      </c>
      <c r="W26" s="120">
        <f>SUM(W25)</f>
        <v>0</v>
      </c>
      <c r="X26" s="120">
        <f>SUM(X25)</f>
        <v>0</v>
      </c>
      <c r="Y26" s="120">
        <f>SUM(Y25)</f>
        <v>0</v>
      </c>
      <c r="Z26" s="120">
        <f>SUM(Z25)</f>
        <v>0</v>
      </c>
      <c r="AA26" s="120">
        <f>SUM(AA25)</f>
        <v>0</v>
      </c>
      <c r="AB26" s="120">
        <f>SUM(AB25)</f>
        <v>0</v>
      </c>
      <c r="AC26" s="120">
        <f>SUM(AC25)</f>
        <v>0</v>
      </c>
      <c r="AD26" s="120">
        <f>SUM(AD25)</f>
        <v>0</v>
      </c>
      <c r="AE26" s="122">
        <f>SUM(AE25)</f>
        <v>0</v>
      </c>
    </row>
    <row r="27" spans="1:31" ht="30.75">
      <c r="A27" s="123"/>
      <c r="B27" s="124"/>
      <c r="C27" s="125"/>
      <c r="D27" s="126"/>
      <c r="E27" s="127"/>
      <c r="F27" s="127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9"/>
    </row>
    <row r="28" spans="1:31" ht="30.75">
      <c r="A28" s="130"/>
      <c r="B28" s="131" t="s">
        <v>55</v>
      </c>
      <c r="C28" s="132"/>
      <c r="D28" s="91">
        <f>D23+D26</f>
        <v>0</v>
      </c>
      <c r="E28" s="91"/>
      <c r="F28" s="91"/>
      <c r="G28" s="91"/>
      <c r="H28" s="91">
        <f>H23+H26</f>
        <v>0</v>
      </c>
      <c r="I28" s="91">
        <f>I23+I26</f>
        <v>0</v>
      </c>
      <c r="J28" s="91">
        <f>J23+J26</f>
        <v>0</v>
      </c>
      <c r="K28" s="91">
        <f>K23+K26</f>
        <v>0</v>
      </c>
      <c r="L28" s="91">
        <f>L23+L26</f>
        <v>0</v>
      </c>
      <c r="M28" s="91">
        <f>M23+M26</f>
        <v>0</v>
      </c>
      <c r="N28" s="91">
        <f>N23+N26</f>
        <v>0</v>
      </c>
      <c r="O28" s="91">
        <f>O23+O26</f>
        <v>0</v>
      </c>
      <c r="P28" s="91">
        <f>P23+P26</f>
        <v>0</v>
      </c>
      <c r="Q28" s="91">
        <f>Q23+Q26</f>
        <v>0</v>
      </c>
      <c r="R28" s="91">
        <f>R23+R26</f>
        <v>0</v>
      </c>
      <c r="S28" s="91">
        <f>S23+S26</f>
        <v>0</v>
      </c>
      <c r="T28" s="91">
        <f>T23+T26</f>
        <v>0</v>
      </c>
      <c r="U28" s="91">
        <f>U23+U26</f>
        <v>0</v>
      </c>
      <c r="V28" s="91">
        <f>V23+V26</f>
        <v>0</v>
      </c>
      <c r="W28" s="91">
        <f>W23+W26</f>
        <v>0</v>
      </c>
      <c r="X28" s="91">
        <f>X23+X26</f>
        <v>0</v>
      </c>
      <c r="Y28" s="91">
        <f>Y23+Y26</f>
        <v>0</v>
      </c>
      <c r="Z28" s="91">
        <f>Z23+Z26</f>
        <v>0</v>
      </c>
      <c r="AA28" s="91">
        <f>AA23+AA26</f>
        <v>0</v>
      </c>
      <c r="AB28" s="91">
        <f>AB23+AB26</f>
        <v>0</v>
      </c>
      <c r="AC28" s="91">
        <f>AC23+AC26</f>
        <v>0</v>
      </c>
      <c r="AD28" s="91">
        <f>AD23+AD26</f>
        <v>0</v>
      </c>
      <c r="AE28" s="133">
        <f>AE23+AE26</f>
        <v>0</v>
      </c>
    </row>
    <row r="29" spans="1:31" ht="28.5">
      <c r="A29" s="134" t="s">
        <v>56</v>
      </c>
      <c r="B29" s="135" t="s">
        <v>57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ht="26.25">
      <c r="A30" s="136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37"/>
    </row>
    <row r="31" spans="1:31" ht="26.25">
      <c r="A31" s="138"/>
      <c r="B31" s="139" t="s">
        <v>58</v>
      </c>
      <c r="C31" s="139"/>
      <c r="D31" s="139"/>
      <c r="E31" s="139"/>
      <c r="F31" s="139"/>
      <c r="G31" s="139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25"/>
      <c r="AD31" s="125"/>
      <c r="AE31" s="141"/>
    </row>
    <row r="32" spans="1:31" ht="30.75">
      <c r="A32" s="142"/>
      <c r="B32" s="143" t="s">
        <v>59</v>
      </c>
      <c r="C32" s="144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</row>
    <row r="33" spans="1:31" ht="30.75">
      <c r="A33" s="148"/>
      <c r="B33" s="149" t="s">
        <v>60</v>
      </c>
      <c r="C33" s="150"/>
      <c r="D33" s="151">
        <f>D19+D28+D32</f>
        <v>55375000</v>
      </c>
      <c r="E33" s="151"/>
      <c r="F33" s="151"/>
      <c r="G33" s="151"/>
      <c r="H33" s="151">
        <f>H19+H28+H32</f>
        <v>40600000</v>
      </c>
      <c r="I33" s="151">
        <f>I19+I28+I32</f>
        <v>0</v>
      </c>
      <c r="J33" s="151">
        <f>J19+J28+J32</f>
        <v>0</v>
      </c>
      <c r="K33" s="151">
        <f>K19+K28+K32</f>
        <v>13275000</v>
      </c>
      <c r="L33" s="151">
        <f>L19+L28+L32</f>
        <v>327684.73000000004</v>
      </c>
      <c r="M33" s="151">
        <f>M19+M28+M32</f>
        <v>0</v>
      </c>
      <c r="N33" s="151">
        <f>N19+N28+N32</f>
        <v>13275000</v>
      </c>
      <c r="O33" s="151">
        <f>O19+O28+O32</f>
        <v>1252400.35</v>
      </c>
      <c r="P33" s="151">
        <f>P19+P28+P32</f>
        <v>0</v>
      </c>
      <c r="Q33" s="151">
        <f>Q19+Q28+Q32</f>
        <v>13200000</v>
      </c>
      <c r="R33" s="151">
        <f>R19+R28+R32</f>
        <v>327684.73000000004</v>
      </c>
      <c r="S33" s="151">
        <f>S19+S28+S32</f>
        <v>0</v>
      </c>
      <c r="T33" s="151">
        <f>T19+T28+T32</f>
        <v>13200000</v>
      </c>
      <c r="U33" s="151">
        <f>U19+U28+U32</f>
        <v>1252400.35</v>
      </c>
      <c r="V33" s="151">
        <f>V19+V28+V32</f>
        <v>0</v>
      </c>
      <c r="W33" s="151">
        <f>W19+W28+W32</f>
        <v>0</v>
      </c>
      <c r="X33" s="151">
        <f>X19+X28+X32</f>
        <v>0</v>
      </c>
      <c r="Y33" s="151">
        <f>Y19+Y28+Y32</f>
        <v>0</v>
      </c>
      <c r="Z33" s="151">
        <f>Z19+Z28+Z32</f>
        <v>0</v>
      </c>
      <c r="AA33" s="151">
        <f>AA19+AA28+AA32</f>
        <v>0</v>
      </c>
      <c r="AB33" s="151">
        <f>AB19+AB28+AB32</f>
        <v>0</v>
      </c>
      <c r="AC33" s="151">
        <f>AC19+AC28+AC32</f>
        <v>40675000</v>
      </c>
      <c r="AD33" s="151">
        <f>AD19+AD28+AD32</f>
        <v>0</v>
      </c>
      <c r="AE33" s="151">
        <f>AE19+AE28+AE32</f>
        <v>0</v>
      </c>
    </row>
    <row r="34" spans="1:31" ht="16.5">
      <c r="A34" s="152"/>
      <c r="B34" s="153"/>
      <c r="C34" s="153"/>
      <c r="D34" s="154"/>
      <c r="E34" s="155"/>
      <c r="F34" s="155"/>
      <c r="G34" s="155"/>
      <c r="H34" s="155"/>
      <c r="I34" s="155"/>
      <c r="J34" s="155"/>
      <c r="K34" s="154"/>
      <c r="L34" s="155"/>
      <c r="M34" s="155"/>
      <c r="N34" s="154"/>
      <c r="O34" s="155"/>
      <c r="P34" s="155"/>
      <c r="Q34" s="155"/>
      <c r="R34" s="155"/>
      <c r="S34" s="155"/>
      <c r="T34" s="155"/>
      <c r="U34" s="155"/>
      <c r="V34" s="155"/>
      <c r="W34" s="154"/>
      <c r="X34" s="155"/>
      <c r="Y34" s="155"/>
      <c r="Z34" s="154"/>
      <c r="AA34" s="155"/>
      <c r="AB34" s="155"/>
      <c r="AC34" s="155"/>
      <c r="AD34" s="155"/>
      <c r="AE34" s="155"/>
    </row>
    <row r="35" spans="1:31" ht="16.5">
      <c r="A35" s="152"/>
      <c r="B35" s="153"/>
      <c r="C35" s="153"/>
      <c r="D35" s="154"/>
      <c r="E35" s="155"/>
      <c r="F35" s="155"/>
      <c r="G35" s="155"/>
      <c r="H35" s="155"/>
      <c r="I35" s="155"/>
      <c r="J35" s="155"/>
      <c r="K35" s="154"/>
      <c r="L35" s="155"/>
      <c r="M35" s="155"/>
      <c r="N35" s="154"/>
      <c r="O35" s="155"/>
      <c r="P35" s="155"/>
      <c r="Q35" s="155"/>
      <c r="R35" s="155"/>
      <c r="S35" s="155"/>
      <c r="T35" s="155"/>
      <c r="U35" s="155"/>
      <c r="V35" s="155"/>
      <c r="W35" s="154"/>
      <c r="X35" s="155"/>
      <c r="Y35" s="155"/>
      <c r="Z35" s="154"/>
      <c r="AA35" s="155"/>
      <c r="AB35" s="155"/>
      <c r="AC35" s="155"/>
      <c r="AD35" s="155"/>
      <c r="AE35" s="155"/>
    </row>
    <row r="36" spans="1:31" ht="16.5">
      <c r="A36" s="152"/>
      <c r="B36" s="153"/>
      <c r="C36" s="153"/>
      <c r="D36" s="154"/>
      <c r="E36" s="155"/>
      <c r="F36" s="155"/>
      <c r="G36" s="155"/>
      <c r="H36" s="155"/>
      <c r="I36" s="155"/>
      <c r="J36" s="155"/>
      <c r="K36" s="154"/>
      <c r="L36" s="155"/>
      <c r="M36" s="155"/>
      <c r="N36" s="154"/>
      <c r="O36" s="155"/>
      <c r="P36" s="155"/>
      <c r="Q36" s="155"/>
      <c r="R36" s="155"/>
      <c r="S36" s="155"/>
      <c r="T36" s="155"/>
      <c r="U36" s="155"/>
      <c r="V36" s="155"/>
      <c r="W36" s="154"/>
      <c r="X36" s="155"/>
      <c r="Y36" s="155"/>
      <c r="Z36" s="154"/>
      <c r="AA36" s="155"/>
      <c r="AB36" s="155"/>
      <c r="AC36" s="155"/>
      <c r="AD36" s="155"/>
      <c r="AE36" s="155"/>
    </row>
    <row r="37" spans="1:31" ht="16.5">
      <c r="A37" s="152"/>
      <c r="B37" s="153"/>
      <c r="C37" s="153"/>
      <c r="D37" s="154"/>
      <c r="E37" s="155"/>
      <c r="F37" s="155"/>
      <c r="G37" s="155"/>
      <c r="H37" s="155"/>
      <c r="I37" s="155"/>
      <c r="J37" s="155"/>
      <c r="K37" s="154"/>
      <c r="L37" s="155"/>
      <c r="M37" s="155"/>
      <c r="N37" s="154"/>
      <c r="O37" s="155"/>
      <c r="P37" s="155"/>
      <c r="Q37" s="155"/>
      <c r="R37" s="155"/>
      <c r="S37" s="155"/>
      <c r="T37" s="155"/>
      <c r="U37" s="155"/>
      <c r="V37" s="155"/>
      <c r="W37" s="154"/>
      <c r="X37" s="155"/>
      <c r="Y37" s="155"/>
      <c r="Z37" s="154"/>
      <c r="AA37" s="155"/>
      <c r="AB37" s="155"/>
      <c r="AC37" s="155"/>
      <c r="AD37" s="155"/>
      <c r="AE37" s="155"/>
    </row>
    <row r="38" spans="1:31" ht="16.5">
      <c r="A38" s="152"/>
      <c r="B38" s="153"/>
      <c r="C38" s="153"/>
      <c r="D38" s="154"/>
      <c r="E38" s="155"/>
      <c r="F38" s="155"/>
      <c r="G38" s="155"/>
      <c r="H38" s="155"/>
      <c r="I38" s="155"/>
      <c r="J38" s="155"/>
      <c r="K38" s="154"/>
      <c r="L38" s="155"/>
      <c r="M38" s="155"/>
      <c r="N38" s="154"/>
      <c r="O38" s="155"/>
      <c r="P38" s="155"/>
      <c r="Q38" s="155"/>
      <c r="R38" s="155"/>
      <c r="S38" s="155"/>
      <c r="T38" s="155"/>
      <c r="U38" s="155"/>
      <c r="V38" s="155"/>
      <c r="W38" s="154"/>
      <c r="X38" s="155"/>
      <c r="Y38" s="155"/>
      <c r="Z38" s="154"/>
      <c r="AA38" s="155"/>
      <c r="AB38" s="155"/>
      <c r="AC38" s="155"/>
      <c r="AD38" s="155"/>
      <c r="AE38" s="155"/>
    </row>
    <row r="39" spans="1:31" ht="16.5">
      <c r="A39" s="152"/>
      <c r="B39" s="153"/>
      <c r="C39" s="153"/>
      <c r="D39" s="154"/>
      <c r="E39" s="155"/>
      <c r="F39" s="155"/>
      <c r="G39" s="155"/>
      <c r="H39" s="155"/>
      <c r="I39" s="155"/>
      <c r="J39" s="155"/>
      <c r="K39" s="154"/>
      <c r="L39" s="155"/>
      <c r="M39" s="155"/>
      <c r="N39" s="154"/>
      <c r="O39" s="155"/>
      <c r="P39" s="155"/>
      <c r="Q39" s="155"/>
      <c r="R39" s="155"/>
      <c r="S39" s="155"/>
      <c r="T39" s="155"/>
      <c r="U39" s="155"/>
      <c r="V39" s="155"/>
      <c r="W39" s="154"/>
      <c r="X39" s="155"/>
      <c r="Y39" s="155"/>
      <c r="Z39" s="154"/>
      <c r="AA39" s="155"/>
      <c r="AB39" s="155"/>
      <c r="AC39" s="155"/>
      <c r="AD39" s="155"/>
      <c r="AE39" s="155"/>
    </row>
    <row r="40" spans="1:31" ht="16.5">
      <c r="A40" s="152"/>
      <c r="B40" s="153"/>
      <c r="C40" s="153"/>
      <c r="D40" s="154"/>
      <c r="E40" s="155"/>
      <c r="F40" s="155"/>
      <c r="G40" s="155"/>
      <c r="H40" s="155"/>
      <c r="I40" s="155"/>
      <c r="J40" s="155"/>
      <c r="K40" s="154"/>
      <c r="L40" s="155"/>
      <c r="M40" s="155"/>
      <c r="N40" s="154"/>
      <c r="O40" s="155"/>
      <c r="P40" s="155"/>
      <c r="Q40" s="155"/>
      <c r="R40" s="155"/>
      <c r="S40" s="155"/>
      <c r="T40" s="155"/>
      <c r="U40" s="155"/>
      <c r="V40" s="155"/>
      <c r="W40" s="154"/>
      <c r="X40" s="155"/>
      <c r="Y40" s="155"/>
      <c r="Z40" s="154"/>
      <c r="AA40" s="155"/>
      <c r="AB40" s="155"/>
      <c r="AC40" s="155"/>
      <c r="AD40" s="155"/>
      <c r="AE40" s="155"/>
    </row>
    <row r="41" spans="1:31" ht="16.5">
      <c r="A41" s="152"/>
      <c r="B41" s="153"/>
      <c r="C41" s="153"/>
      <c r="D41" s="155"/>
      <c r="E41" s="155"/>
      <c r="F41" s="155"/>
      <c r="G41" s="155"/>
      <c r="H41" s="155"/>
      <c r="I41" s="155"/>
      <c r="J41" s="155"/>
      <c r="K41" s="154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1:31" ht="16.5">
      <c r="A42" s="152"/>
      <c r="B42" s="153"/>
      <c r="C42" s="153"/>
      <c r="D42" s="155"/>
      <c r="E42" s="155"/>
      <c r="F42" s="155"/>
      <c r="G42" s="155"/>
      <c r="H42" s="155"/>
      <c r="I42" s="155"/>
      <c r="J42" s="155"/>
      <c r="K42" s="154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1:31" ht="16.5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</row>
    <row r="44" spans="1:31" ht="30.75">
      <c r="A44" s="156"/>
      <c r="B44" s="156"/>
      <c r="C44" s="1"/>
      <c r="D44" s="157" t="s">
        <v>83</v>
      </c>
      <c r="E44" s="157"/>
      <c r="F44" s="157"/>
      <c r="G44" s="157"/>
      <c r="H44" s="158" t="s">
        <v>62</v>
      </c>
      <c r="I44" s="159"/>
      <c r="J44" s="158"/>
      <c r="K44" s="158" t="s">
        <v>84</v>
      </c>
      <c r="L44" s="158"/>
      <c r="M44" s="158"/>
      <c r="N44" s="160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</row>
    <row r="45" spans="1:31" ht="30.75">
      <c r="A45" s="156"/>
      <c r="B45" s="156"/>
      <c r="C45" s="1"/>
      <c r="D45" s="1"/>
      <c r="E45" s="159"/>
      <c r="F45" s="159"/>
      <c r="G45" s="159"/>
      <c r="H45" s="161"/>
      <c r="I45" s="161"/>
      <c r="J45" s="162"/>
      <c r="K45" s="163"/>
      <c r="L45" s="158"/>
      <c r="M45" s="158"/>
      <c r="N45" s="4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</row>
    <row r="46" spans="1:31" ht="24">
      <c r="A46" s="156"/>
      <c r="B46" s="156"/>
      <c r="C46" s="1"/>
      <c r="D46" s="164"/>
      <c r="E46" s="165"/>
      <c r="F46" s="164"/>
      <c r="G46" s="164"/>
      <c r="H46" s="166"/>
      <c r="I46" s="166"/>
      <c r="J46" s="167"/>
      <c r="K46" s="168"/>
      <c r="L46" s="167"/>
      <c r="M46" s="165"/>
      <c r="N46" s="166"/>
      <c r="O46" s="166"/>
      <c r="P46" s="166"/>
      <c r="Q46" s="16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</row>
    <row r="47" spans="1:31" ht="30.75">
      <c r="A47" s="156"/>
      <c r="B47" s="1"/>
      <c r="C47" s="169" t="s">
        <v>64</v>
      </c>
      <c r="D47" s="1"/>
      <c r="E47" s="159"/>
      <c r="F47" s="159"/>
      <c r="G47" s="159"/>
      <c r="H47" s="161"/>
      <c r="I47" s="161"/>
      <c r="J47" s="162"/>
      <c r="K47" s="163"/>
      <c r="L47" s="158"/>
      <c r="M47" s="158"/>
      <c r="N47" s="4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</row>
    <row r="48" spans="1:31" ht="30.75">
      <c r="A48" s="156"/>
      <c r="B48" s="1"/>
      <c r="C48" s="1"/>
      <c r="D48" s="1"/>
      <c r="E48" s="159"/>
      <c r="F48" s="159"/>
      <c r="G48" s="159"/>
      <c r="H48" s="161"/>
      <c r="I48" s="161"/>
      <c r="J48" s="170"/>
      <c r="K48" s="163"/>
      <c r="L48" s="158"/>
      <c r="M48" s="158"/>
      <c r="N48" s="4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</row>
    <row r="49" spans="1:31" ht="30.75">
      <c r="A49" s="156"/>
      <c r="B49" s="156"/>
      <c r="C49" s="1"/>
      <c r="D49" s="157" t="s">
        <v>65</v>
      </c>
      <c r="E49" s="157"/>
      <c r="F49" s="171"/>
      <c r="G49" s="171"/>
      <c r="H49" s="158" t="s">
        <v>62</v>
      </c>
      <c r="I49" s="159"/>
      <c r="J49" s="158"/>
      <c r="K49" s="158" t="s">
        <v>66</v>
      </c>
      <c r="L49" s="158"/>
      <c r="M49" s="158"/>
      <c r="N49" s="4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</row>
    <row r="50" spans="1:31" ht="24">
      <c r="A50" s="156"/>
      <c r="B50" s="156"/>
      <c r="C50" s="172"/>
      <c r="D50" s="172"/>
      <c r="E50" s="172"/>
      <c r="F50" s="173"/>
      <c r="G50" s="173"/>
      <c r="H50" s="172"/>
      <c r="I50" s="172"/>
      <c r="J50" s="172"/>
      <c r="K50" s="172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</row>
    <row r="51" spans="1:31" ht="16.5">
      <c r="A51" s="156"/>
      <c r="B51" s="156"/>
      <c r="C51" s="156"/>
      <c r="D51" s="156"/>
      <c r="E51" s="156"/>
      <c r="F51" s="174"/>
      <c r="G51" s="174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</row>
    <row r="52" spans="1:31" ht="16.5">
      <c r="A52" s="156"/>
      <c r="B52" s="156"/>
      <c r="C52" s="156"/>
      <c r="D52" s="156"/>
      <c r="E52" s="156"/>
      <c r="F52" s="175"/>
      <c r="G52" s="175"/>
      <c r="H52" s="176"/>
      <c r="I52" s="17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</row>
    <row r="53" spans="1:31" ht="16.5">
      <c r="A53" s="156"/>
      <c r="B53" s="177"/>
      <c r="C53" s="1"/>
      <c r="D53" s="1"/>
      <c r="E53" s="1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</row>
    <row r="54" spans="1:31" ht="30.75">
      <c r="A54" s="156"/>
      <c r="B54" s="178" t="s">
        <v>72</v>
      </c>
      <c r="C54" s="179"/>
      <c r="D54" s="180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</row>
    <row r="55" spans="1:31" ht="26.25">
      <c r="A55" s="156"/>
      <c r="B55" s="179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</row>
    <row r="56" spans="1:31" ht="30.75">
      <c r="A56" s="156"/>
      <c r="B56" s="178" t="s">
        <v>73</v>
      </c>
      <c r="C56" s="179"/>
      <c r="D56" s="179"/>
      <c r="E56" s="181"/>
      <c r="F56" s="181"/>
      <c r="G56" s="181"/>
      <c r="H56" s="181"/>
      <c r="I56" s="181"/>
      <c r="J56" s="181"/>
      <c r="K56" s="181"/>
      <c r="L56" s="181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</row>
    <row r="57" spans="1:31" ht="26.25">
      <c r="A57" s="156"/>
      <c r="B57" s="179"/>
      <c r="C57" s="179"/>
      <c r="D57" s="182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</row>
    <row r="58" spans="1:31" ht="28.5">
      <c r="A58" s="156"/>
      <c r="B58" s="183">
        <v>43591</v>
      </c>
      <c r="C58" s="179"/>
      <c r="D58" s="184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</row>
    <row r="59" spans="1:31" ht="28.5">
      <c r="A59" s="156"/>
      <c r="B59" s="179"/>
      <c r="C59" s="179"/>
      <c r="D59" s="184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</row>
    <row r="60" spans="1:31" ht="28.5">
      <c r="A60" s="156"/>
      <c r="B60" s="186" t="s">
        <v>70</v>
      </c>
      <c r="C60" s="186"/>
      <c r="D60" s="18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0:AE20"/>
    <mergeCell ref="B29:AE29"/>
    <mergeCell ref="B31:G31"/>
    <mergeCell ref="D44:G44"/>
    <mergeCell ref="D49:E49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view="pageBreakPreview" zoomScale="42" zoomScaleNormal="50" zoomScaleSheetLayoutView="42" workbookViewId="0" topLeftCell="E2">
      <selection activeCell="O17" sqref="O17"/>
    </sheetView>
  </sheetViews>
  <sheetFormatPr defaultColWidth="10.28125" defaultRowHeight="12.75"/>
  <cols>
    <col min="1" max="1" width="11.421875" style="0" customWidth="1"/>
    <col min="2" max="2" width="46.28125" style="0" customWidth="1"/>
    <col min="3" max="3" width="25.7109375" style="0" customWidth="1"/>
    <col min="4" max="4" width="29.57421875" style="0" customWidth="1"/>
    <col min="5" max="5" width="34.00390625" style="0" customWidth="1"/>
    <col min="6" max="6" width="22.7109375" style="0" customWidth="1"/>
    <col min="7" max="7" width="23.00390625" style="0" customWidth="1"/>
    <col min="8" max="8" width="30.00390625" style="0" customWidth="1"/>
    <col min="9" max="10" width="11.421875" style="0" customWidth="1"/>
    <col min="11" max="11" width="31.140625" style="0" customWidth="1"/>
    <col min="12" max="12" width="29.57421875" style="0" customWidth="1"/>
    <col min="13" max="13" width="11.421875" style="0" customWidth="1"/>
    <col min="14" max="14" width="28.421875" style="0" customWidth="1"/>
    <col min="15" max="15" width="29.00390625" style="0" customWidth="1"/>
    <col min="16" max="16" width="11.421875" style="0" customWidth="1"/>
    <col min="17" max="17" width="29.421875" style="0" customWidth="1"/>
    <col min="18" max="18" width="26.140625" style="0" customWidth="1"/>
    <col min="19" max="19" width="11.421875" style="0" customWidth="1"/>
    <col min="20" max="20" width="33.140625" style="0" customWidth="1"/>
    <col min="21" max="21" width="26.140625" style="0" customWidth="1"/>
    <col min="22" max="28" width="11.421875" style="0" customWidth="1"/>
    <col min="29" max="29" width="35.421875" style="0" customWidth="1"/>
    <col min="30" max="30" width="23.71093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87" t="s">
        <v>75</v>
      </c>
      <c r="I6" s="187"/>
      <c r="J6" s="187"/>
      <c r="K6" s="188" t="s">
        <v>76</v>
      </c>
      <c r="L6" s="188"/>
      <c r="M6" s="188"/>
      <c r="N6" s="189" t="s">
        <v>77</v>
      </c>
      <c r="O6" s="189"/>
      <c r="P6" s="189"/>
      <c r="Q6" s="190" t="s">
        <v>78</v>
      </c>
      <c r="R6" s="190"/>
      <c r="S6" s="190"/>
      <c r="T6" s="191" t="s">
        <v>79</v>
      </c>
      <c r="U6" s="191"/>
      <c r="V6" s="191"/>
      <c r="W6" s="192" t="s">
        <v>80</v>
      </c>
      <c r="X6" s="192"/>
      <c r="Y6" s="192"/>
      <c r="Z6" s="193" t="s">
        <v>81</v>
      </c>
      <c r="AA6" s="193"/>
      <c r="AB6" s="193"/>
      <c r="AC6" s="194" t="s">
        <v>82</v>
      </c>
      <c r="AD6" s="194"/>
      <c r="AE6" s="194"/>
    </row>
    <row r="7" spans="1:31" ht="153">
      <c r="A7" s="12"/>
      <c r="B7" s="13"/>
      <c r="C7" s="13"/>
      <c r="D7" s="14"/>
      <c r="E7" s="15"/>
      <c r="F7" s="15"/>
      <c r="G7" s="16"/>
      <c r="H7" s="23" t="s">
        <v>19</v>
      </c>
      <c r="I7" s="24" t="s">
        <v>20</v>
      </c>
      <c r="J7" s="25" t="s">
        <v>21</v>
      </c>
      <c r="K7" s="26" t="s">
        <v>22</v>
      </c>
      <c r="L7" s="24" t="s">
        <v>20</v>
      </c>
      <c r="M7" s="26" t="s">
        <v>21</v>
      </c>
      <c r="N7" s="27" t="s">
        <v>19</v>
      </c>
      <c r="O7" s="24" t="s">
        <v>20</v>
      </c>
      <c r="P7" s="27" t="s">
        <v>21</v>
      </c>
      <c r="Q7" s="12" t="s">
        <v>22</v>
      </c>
      <c r="R7" s="28" t="s">
        <v>20</v>
      </c>
      <c r="S7" s="29" t="s">
        <v>21</v>
      </c>
      <c r="T7" s="26" t="s">
        <v>23</v>
      </c>
      <c r="U7" s="30" t="s">
        <v>20</v>
      </c>
      <c r="V7" s="31" t="s">
        <v>21</v>
      </c>
      <c r="W7" s="32" t="s">
        <v>23</v>
      </c>
      <c r="X7" s="33" t="s">
        <v>20</v>
      </c>
      <c r="Y7" s="32" t="s">
        <v>21</v>
      </c>
      <c r="Z7" s="32" t="s">
        <v>23</v>
      </c>
      <c r="AA7" s="33" t="s">
        <v>20</v>
      </c>
      <c r="AB7" s="34" t="s">
        <v>21</v>
      </c>
      <c r="AC7" s="26" t="s">
        <v>24</v>
      </c>
      <c r="AD7" s="30" t="s">
        <v>20</v>
      </c>
      <c r="AE7" s="26" t="s">
        <v>21</v>
      </c>
    </row>
    <row r="8" spans="1:31" ht="21.75">
      <c r="A8" s="35">
        <v>1</v>
      </c>
      <c r="B8" s="36">
        <v>2</v>
      </c>
      <c r="C8" s="36">
        <v>3</v>
      </c>
      <c r="D8" s="37">
        <v>4</v>
      </c>
      <c r="E8" s="38">
        <v>5</v>
      </c>
      <c r="F8" s="38">
        <v>6</v>
      </c>
      <c r="G8" s="39">
        <v>7</v>
      </c>
      <c r="H8" s="40">
        <v>8</v>
      </c>
      <c r="I8" s="41">
        <v>9</v>
      </c>
      <c r="J8" s="42">
        <v>10</v>
      </c>
      <c r="K8" s="40">
        <v>11</v>
      </c>
      <c r="L8" s="36">
        <v>12</v>
      </c>
      <c r="M8" s="43">
        <v>13</v>
      </c>
      <c r="N8" s="42">
        <v>14</v>
      </c>
      <c r="O8" s="36">
        <v>15</v>
      </c>
      <c r="P8" s="42">
        <v>16</v>
      </c>
      <c r="Q8" s="36">
        <v>17</v>
      </c>
      <c r="R8" s="41">
        <v>18</v>
      </c>
      <c r="S8" s="36">
        <v>19</v>
      </c>
      <c r="T8" s="44">
        <v>20</v>
      </c>
      <c r="U8" s="45">
        <v>21</v>
      </c>
      <c r="V8" s="46">
        <v>22</v>
      </c>
      <c r="W8" s="47">
        <v>23</v>
      </c>
      <c r="X8" s="48">
        <v>24</v>
      </c>
      <c r="Y8" s="47">
        <v>25</v>
      </c>
      <c r="Z8" s="47">
        <v>26</v>
      </c>
      <c r="AA8" s="48">
        <v>27</v>
      </c>
      <c r="AB8" s="49">
        <v>28</v>
      </c>
      <c r="AC8" s="50">
        <v>23</v>
      </c>
      <c r="AD8" s="45">
        <v>24</v>
      </c>
      <c r="AE8" s="35">
        <v>25</v>
      </c>
    </row>
    <row r="9" spans="1:31" ht="28.5">
      <c r="A9" s="51" t="s">
        <v>25</v>
      </c>
      <c r="B9" s="52" t="s">
        <v>26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26.25">
      <c r="A10" s="53"/>
      <c r="B10" s="54"/>
      <c r="C10" s="55"/>
      <c r="D10" s="55"/>
      <c r="E10" s="55"/>
      <c r="F10" s="56"/>
      <c r="G10" s="5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>
        <f aca="true" t="shared" si="0" ref="AC10:AC12">H10+N10-T10-Z10</f>
        <v>0</v>
      </c>
      <c r="AD10" s="57">
        <f aca="true" t="shared" si="1" ref="AD10:AD12">I10+Q10-U10-AA10</f>
        <v>0</v>
      </c>
      <c r="AE10" s="58">
        <f aca="true" t="shared" si="2" ref="AE10:AE12">J10+R10-V10-AB10</f>
        <v>0</v>
      </c>
    </row>
    <row r="11" spans="1:31" ht="26.25">
      <c r="A11" s="59"/>
      <c r="B11" s="60"/>
      <c r="C11" s="61"/>
      <c r="D11" s="61"/>
      <c r="E11" s="61"/>
      <c r="F11" s="61"/>
      <c r="G11" s="61"/>
      <c r="H11" s="62"/>
      <c r="I11" s="62"/>
      <c r="J11" s="62"/>
      <c r="K11" s="62"/>
      <c r="L11" s="62"/>
      <c r="M11" s="62"/>
      <c r="N11" s="57"/>
      <c r="O11" s="57"/>
      <c r="P11" s="57"/>
      <c r="Q11" s="62"/>
      <c r="R11" s="62"/>
      <c r="S11" s="62"/>
      <c r="T11" s="57"/>
      <c r="U11" s="57"/>
      <c r="V11" s="57"/>
      <c r="W11" s="62"/>
      <c r="X11" s="62"/>
      <c r="Y11" s="62"/>
      <c r="Z11" s="57"/>
      <c r="AA11" s="57"/>
      <c r="AB11" s="57"/>
      <c r="AC11" s="57">
        <f t="shared" si="0"/>
        <v>0</v>
      </c>
      <c r="AD11" s="57">
        <f t="shared" si="1"/>
        <v>0</v>
      </c>
      <c r="AE11" s="58">
        <f t="shared" si="2"/>
        <v>0</v>
      </c>
    </row>
    <row r="12" spans="1:31" ht="26.25">
      <c r="A12" s="63"/>
      <c r="B12" s="64" t="s">
        <v>27</v>
      </c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6"/>
      <c r="O12" s="66"/>
      <c r="P12" s="66"/>
      <c r="Q12" s="65"/>
      <c r="R12" s="65"/>
      <c r="S12" s="65"/>
      <c r="T12" s="66"/>
      <c r="U12" s="66"/>
      <c r="V12" s="66"/>
      <c r="W12" s="65"/>
      <c r="X12" s="65"/>
      <c r="Y12" s="65"/>
      <c r="Z12" s="66"/>
      <c r="AA12" s="66"/>
      <c r="AB12" s="66"/>
      <c r="AC12" s="66">
        <f t="shared" si="0"/>
        <v>0</v>
      </c>
      <c r="AD12" s="66">
        <f t="shared" si="1"/>
        <v>0</v>
      </c>
      <c r="AE12" s="67">
        <f t="shared" si="2"/>
        <v>0</v>
      </c>
    </row>
    <row r="13" spans="1:31" ht="26.25">
      <c r="A13" s="68"/>
      <c r="B13" s="69" t="s">
        <v>28</v>
      </c>
      <c r="C13" s="70"/>
      <c r="D13" s="71"/>
      <c r="E13" s="71"/>
      <c r="F13" s="71"/>
      <c r="G13" s="71"/>
      <c r="H13" s="72">
        <f>SUM(H10:H12)</f>
        <v>0</v>
      </c>
      <c r="I13" s="72">
        <f>SUM(I10:I12)</f>
        <v>0</v>
      </c>
      <c r="J13" s="72">
        <f>SUM(J10:J12)</f>
        <v>0</v>
      </c>
      <c r="K13" s="72">
        <f>SUM(K10:K12)</f>
        <v>0</v>
      </c>
      <c r="L13" s="72">
        <f>SUM(L10:L12)</f>
        <v>0</v>
      </c>
      <c r="M13" s="72">
        <f>SUM(M10:M12)</f>
        <v>0</v>
      </c>
      <c r="N13" s="72">
        <f>SUM(N10:N12)</f>
        <v>0</v>
      </c>
      <c r="O13" s="72">
        <f>SUM(O10:O12)</f>
        <v>0</v>
      </c>
      <c r="P13" s="72">
        <f>SUM(P10:P12)</f>
        <v>0</v>
      </c>
      <c r="Q13" s="72">
        <f>SUM(Q10:Q12)</f>
        <v>0</v>
      </c>
      <c r="R13" s="72">
        <f>SUM(R10:R12)</f>
        <v>0</v>
      </c>
      <c r="S13" s="72">
        <f>SUM(S10:S12)</f>
        <v>0</v>
      </c>
      <c r="T13" s="72">
        <f>SUM(T10:T12)</f>
        <v>0</v>
      </c>
      <c r="U13" s="72">
        <f>SUM(U10:U12)</f>
        <v>0</v>
      </c>
      <c r="V13" s="72">
        <f>SUM(V10:V12)</f>
        <v>0</v>
      </c>
      <c r="W13" s="72">
        <f>SUM(W10:W12)</f>
        <v>0</v>
      </c>
      <c r="X13" s="72">
        <f>SUM(X10:X12)</f>
        <v>0</v>
      </c>
      <c r="Y13" s="72">
        <f>SUM(Y10:Y12)</f>
        <v>0</v>
      </c>
      <c r="Z13" s="72">
        <f>SUM(Z10:Z12)</f>
        <v>0</v>
      </c>
      <c r="AA13" s="72">
        <f>SUM(AA10:AA12)</f>
        <v>0</v>
      </c>
      <c r="AB13" s="72">
        <f>SUM(AB10:AB12)</f>
        <v>0</v>
      </c>
      <c r="AC13" s="72">
        <f>SUM(AC10:AC12)</f>
        <v>0</v>
      </c>
      <c r="AD13" s="72">
        <f>SUM(AD10:AD12)</f>
        <v>0</v>
      </c>
      <c r="AE13" s="73">
        <f>SUM(AE10:AE12)</f>
        <v>0</v>
      </c>
    </row>
    <row r="14" spans="1:31" ht="28.5">
      <c r="A14" s="51" t="s">
        <v>29</v>
      </c>
      <c r="B14" s="74" t="s">
        <v>30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38.25">
      <c r="A15" s="75" t="s">
        <v>31</v>
      </c>
      <c r="B15" s="83" t="s">
        <v>39</v>
      </c>
      <c r="C15" s="84" t="s">
        <v>37</v>
      </c>
      <c r="D15" s="78">
        <v>3000000</v>
      </c>
      <c r="E15" s="79" t="s">
        <v>34</v>
      </c>
      <c r="F15" s="80">
        <v>43607</v>
      </c>
      <c r="G15" s="81"/>
      <c r="H15" s="78">
        <v>3000000</v>
      </c>
      <c r="I15" s="78"/>
      <c r="J15" s="78"/>
      <c r="K15" s="78">
        <v>0</v>
      </c>
      <c r="L15" s="85"/>
      <c r="M15" s="78"/>
      <c r="N15" s="78">
        <v>0</v>
      </c>
      <c r="O15" s="78">
        <f>23895.64+23895.65+21583.17+23895.65</f>
        <v>93270.10999999999</v>
      </c>
      <c r="P15" s="78"/>
      <c r="Q15" s="78"/>
      <c r="R15" s="78">
        <f aca="true" t="shared" si="3" ref="R15:R18">L15</f>
        <v>0</v>
      </c>
      <c r="S15" s="78"/>
      <c r="T15" s="78">
        <v>3000000</v>
      </c>
      <c r="U15" s="78">
        <f aca="true" t="shared" si="4" ref="U15:U18">O15</f>
        <v>93270.10999999999</v>
      </c>
      <c r="V15" s="78"/>
      <c r="W15" s="78"/>
      <c r="X15" s="78"/>
      <c r="Y15" s="78"/>
      <c r="Z15" s="78"/>
      <c r="AA15" s="78"/>
      <c r="AB15" s="78"/>
      <c r="AC15" s="82">
        <f aca="true" t="shared" si="5" ref="AC15:AC18">H15+N15-T15</f>
        <v>0</v>
      </c>
      <c r="AD15" s="78"/>
      <c r="AE15" s="78"/>
    </row>
    <row r="16" spans="1:31" ht="75">
      <c r="A16" s="75" t="s">
        <v>35</v>
      </c>
      <c r="B16" s="83" t="s">
        <v>41</v>
      </c>
      <c r="C16" s="86" t="s">
        <v>42</v>
      </c>
      <c r="D16" s="78">
        <v>33900000</v>
      </c>
      <c r="E16" s="195" t="s">
        <v>87</v>
      </c>
      <c r="F16" s="80">
        <v>43670</v>
      </c>
      <c r="G16" s="81"/>
      <c r="H16" s="78">
        <v>32400000</v>
      </c>
      <c r="I16" s="78"/>
      <c r="J16" s="78"/>
      <c r="K16" s="78">
        <v>0</v>
      </c>
      <c r="L16" s="85">
        <v>199922.11</v>
      </c>
      <c r="M16" s="78"/>
      <c r="N16" s="78">
        <v>0</v>
      </c>
      <c r="O16" s="78">
        <f>251871.96+250376.28+226146.32+250376.28+199922.11</f>
        <v>1178692.9500000002</v>
      </c>
      <c r="P16" s="78"/>
      <c r="Q16" s="78">
        <v>5000000</v>
      </c>
      <c r="R16" s="78">
        <f t="shared" si="3"/>
        <v>199922.11</v>
      </c>
      <c r="S16" s="78"/>
      <c r="T16" s="78">
        <f>Q16+5000000</f>
        <v>10000000</v>
      </c>
      <c r="U16" s="78">
        <f t="shared" si="4"/>
        <v>1178692.9500000002</v>
      </c>
      <c r="V16" s="78"/>
      <c r="W16" s="78"/>
      <c r="X16" s="78"/>
      <c r="Y16" s="78"/>
      <c r="Z16" s="78"/>
      <c r="AA16" s="78"/>
      <c r="AB16" s="78"/>
      <c r="AC16" s="82">
        <f t="shared" si="5"/>
        <v>22400000</v>
      </c>
      <c r="AD16" s="78"/>
      <c r="AE16" s="78"/>
    </row>
    <row r="17" spans="1:31" ht="56.25">
      <c r="A17" s="75" t="s">
        <v>38</v>
      </c>
      <c r="B17" s="83" t="s">
        <v>44</v>
      </c>
      <c r="C17" s="88" t="s">
        <v>45</v>
      </c>
      <c r="D17" s="78">
        <v>5200000</v>
      </c>
      <c r="E17" s="195" t="s">
        <v>87</v>
      </c>
      <c r="F17" s="80">
        <v>43725</v>
      </c>
      <c r="G17" s="81"/>
      <c r="H17" s="78">
        <v>5200000</v>
      </c>
      <c r="I17" s="78"/>
      <c r="J17" s="78"/>
      <c r="K17" s="78">
        <v>0</v>
      </c>
      <c r="L17" s="85"/>
      <c r="M17" s="78"/>
      <c r="N17" s="78">
        <v>0</v>
      </c>
      <c r="O17" s="78">
        <f>43726.05+43726.05+39494.5+43726.05</f>
        <v>170672.65000000002</v>
      </c>
      <c r="P17" s="78"/>
      <c r="Q17" s="78">
        <v>0</v>
      </c>
      <c r="R17" s="78">
        <f t="shared" si="3"/>
        <v>0</v>
      </c>
      <c r="S17" s="78"/>
      <c r="T17" s="78">
        <v>5200000</v>
      </c>
      <c r="U17" s="78">
        <f t="shared" si="4"/>
        <v>170672.65000000002</v>
      </c>
      <c r="V17" s="78"/>
      <c r="W17" s="78"/>
      <c r="X17" s="78"/>
      <c r="Y17" s="78"/>
      <c r="Z17" s="78"/>
      <c r="AA17" s="78"/>
      <c r="AB17" s="78"/>
      <c r="AC17" s="82">
        <f t="shared" si="5"/>
        <v>0</v>
      </c>
      <c r="AD17" s="78"/>
      <c r="AE17" s="78"/>
    </row>
    <row r="18" spans="1:31" ht="56.25">
      <c r="A18" s="75" t="s">
        <v>40</v>
      </c>
      <c r="B18" s="83" t="s">
        <v>88</v>
      </c>
      <c r="C18" s="88" t="s">
        <v>89</v>
      </c>
      <c r="D18" s="78">
        <v>13275000</v>
      </c>
      <c r="E18" s="195" t="s">
        <v>87</v>
      </c>
      <c r="F18" s="196">
        <v>43936</v>
      </c>
      <c r="G18" s="81"/>
      <c r="H18" s="78">
        <v>0</v>
      </c>
      <c r="I18" s="78"/>
      <c r="J18" s="78"/>
      <c r="K18" s="78"/>
      <c r="L18" s="85">
        <v>96867.49</v>
      </c>
      <c r="M18" s="78"/>
      <c r="N18" s="78">
        <v>13275000</v>
      </c>
      <c r="O18" s="85">
        <f>9686.75+96867.49</f>
        <v>106554.24</v>
      </c>
      <c r="P18" s="78"/>
      <c r="Q18" s="78"/>
      <c r="R18" s="78">
        <f t="shared" si="3"/>
        <v>96867.49</v>
      </c>
      <c r="S18" s="78"/>
      <c r="T18" s="78"/>
      <c r="U18" s="78">
        <f t="shared" si="4"/>
        <v>106554.24</v>
      </c>
      <c r="V18" s="78"/>
      <c r="W18" s="78"/>
      <c r="X18" s="78"/>
      <c r="Y18" s="78"/>
      <c r="Z18" s="78"/>
      <c r="AA18" s="78"/>
      <c r="AB18" s="78"/>
      <c r="AC18" s="82">
        <f t="shared" si="5"/>
        <v>13275000</v>
      </c>
      <c r="AD18" s="78"/>
      <c r="AE18" s="78"/>
    </row>
    <row r="19" spans="1:31" ht="30.75">
      <c r="A19" s="89"/>
      <c r="B19" s="90" t="s">
        <v>46</v>
      </c>
      <c r="C19" s="72"/>
      <c r="D19" s="91">
        <f>SUM(D15:D18)</f>
        <v>55375000</v>
      </c>
      <c r="E19" s="72"/>
      <c r="F19" s="72"/>
      <c r="G19" s="72"/>
      <c r="H19" s="91">
        <f>SUM(H15:H18)</f>
        <v>40600000</v>
      </c>
      <c r="I19" s="91">
        <f>SUM(I15:I18)</f>
        <v>0</v>
      </c>
      <c r="J19" s="91">
        <f>SUM(J15:J18)</f>
        <v>0</v>
      </c>
      <c r="K19" s="91">
        <f>SUM(K15:K18)</f>
        <v>0</v>
      </c>
      <c r="L19" s="91">
        <f>SUM(L15:L18)</f>
        <v>296789.6</v>
      </c>
      <c r="M19" s="91">
        <f>SUM(M15:M18)</f>
        <v>0</v>
      </c>
      <c r="N19" s="91">
        <f>SUM(N15:N18)</f>
        <v>13275000</v>
      </c>
      <c r="O19" s="91">
        <f>SUM(O15:O18)</f>
        <v>1549189.9500000002</v>
      </c>
      <c r="P19" s="91">
        <f>SUM(P15:P18)</f>
        <v>0</v>
      </c>
      <c r="Q19" s="91">
        <f>SUM(Q15:Q18)</f>
        <v>5000000</v>
      </c>
      <c r="R19" s="91">
        <f>SUM(R15:R18)</f>
        <v>296789.6</v>
      </c>
      <c r="S19" s="91">
        <f>SUM(S15:S18)</f>
        <v>0</v>
      </c>
      <c r="T19" s="91">
        <f>SUM(T15:T18)</f>
        <v>18200000</v>
      </c>
      <c r="U19" s="91">
        <f>SUM(U15:U18)</f>
        <v>1549189.9500000002</v>
      </c>
      <c r="V19" s="91">
        <f>SUM(V15:V18)</f>
        <v>0</v>
      </c>
      <c r="W19" s="91">
        <f>SUM(W15:W18)</f>
        <v>0</v>
      </c>
      <c r="X19" s="91">
        <f>SUM(X15:X18)</f>
        <v>0</v>
      </c>
      <c r="Y19" s="91">
        <f>SUM(Y15:Y18)</f>
        <v>0</v>
      </c>
      <c r="Z19" s="91">
        <f>SUM(Z15:Z18)</f>
        <v>0</v>
      </c>
      <c r="AA19" s="91">
        <f>SUM(AA15:AA18)</f>
        <v>0</v>
      </c>
      <c r="AB19" s="91">
        <f>SUM(AB15:AB18)</f>
        <v>0</v>
      </c>
      <c r="AC19" s="91">
        <f>SUM(AC15:AC18)</f>
        <v>35675000</v>
      </c>
      <c r="AD19" s="91">
        <f>SUM(AD15:AD18)</f>
        <v>0</v>
      </c>
      <c r="AE19" s="91">
        <f>SUM(AE15:AE18)</f>
        <v>0</v>
      </c>
    </row>
    <row r="20" spans="1:31" ht="28.5" customHeight="1">
      <c r="A20" s="92" t="s">
        <v>47</v>
      </c>
      <c r="B20" s="74" t="s">
        <v>48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1" ht="26.25">
      <c r="A21" s="93"/>
      <c r="B21" s="94" t="s">
        <v>49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7"/>
    </row>
    <row r="22" spans="1:31" ht="30.75">
      <c r="A22" s="98"/>
      <c r="B22" s="99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3"/>
    </row>
    <row r="23" spans="1:31" ht="30.75">
      <c r="A23" s="104"/>
      <c r="B23" s="105" t="s">
        <v>50</v>
      </c>
      <c r="C23" s="106"/>
      <c r="D23" s="107">
        <f>D22</f>
        <v>0</v>
      </c>
      <c r="E23" s="107"/>
      <c r="F23" s="107"/>
      <c r="G23" s="107"/>
      <c r="H23" s="107">
        <f>SUM(H22:H22)</f>
        <v>0</v>
      </c>
      <c r="I23" s="107">
        <f>SUM(I22:I22)</f>
        <v>0</v>
      </c>
      <c r="J23" s="107">
        <f>SUM(J22:J22)</f>
        <v>0</v>
      </c>
      <c r="K23" s="107">
        <f>SUM(K22:K22)</f>
        <v>0</v>
      </c>
      <c r="L23" s="107">
        <f>SUM(L22:L22)</f>
        <v>0</v>
      </c>
      <c r="M23" s="107">
        <f>SUM(M22:M22)</f>
        <v>0</v>
      </c>
      <c r="N23" s="107">
        <f>SUM(N22:N22)</f>
        <v>0</v>
      </c>
      <c r="O23" s="107">
        <f>SUM(O22:O22)</f>
        <v>0</v>
      </c>
      <c r="P23" s="107">
        <f>SUM(P22:P22)</f>
        <v>0</v>
      </c>
      <c r="Q23" s="107">
        <f>SUM(Q22:Q22)</f>
        <v>0</v>
      </c>
      <c r="R23" s="107">
        <f>SUM(R22:R22)</f>
        <v>0</v>
      </c>
      <c r="S23" s="107">
        <f>SUM(S22:S22)</f>
        <v>0</v>
      </c>
      <c r="T23" s="107">
        <f>SUM(T22:T22)</f>
        <v>0</v>
      </c>
      <c r="U23" s="107">
        <f>SUM(U22:U22)</f>
        <v>0</v>
      </c>
      <c r="V23" s="107">
        <f>SUM(V22:V22)</f>
        <v>0</v>
      </c>
      <c r="W23" s="107">
        <f>SUM(W22:W22)</f>
        <v>0</v>
      </c>
      <c r="X23" s="107">
        <f>SUM(X22:X22)</f>
        <v>0</v>
      </c>
      <c r="Y23" s="107">
        <f>SUM(Y22:Y22)</f>
        <v>0</v>
      </c>
      <c r="Z23" s="107">
        <f>SUM(Z22:Z22)</f>
        <v>0</v>
      </c>
      <c r="AA23" s="107">
        <f>SUM(AA22:AA22)</f>
        <v>0</v>
      </c>
      <c r="AB23" s="107">
        <f>SUM(AB22:AB22)</f>
        <v>0</v>
      </c>
      <c r="AC23" s="107">
        <f>SUM(AC22:AC22)</f>
        <v>0</v>
      </c>
      <c r="AD23" s="107">
        <f>SUM(AD22:AD22)</f>
        <v>0</v>
      </c>
      <c r="AE23" s="108">
        <f>SUM(AE22:AE22)</f>
        <v>0</v>
      </c>
    </row>
    <row r="24" spans="1:31" ht="30.75">
      <c r="A24" s="109"/>
      <c r="B24" s="110" t="s">
        <v>51</v>
      </c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4"/>
    </row>
    <row r="25" spans="1:31" ht="30.75">
      <c r="A25" s="98"/>
      <c r="B25" s="115"/>
      <c r="C25" s="116"/>
      <c r="D25" s="117"/>
      <c r="E25" s="79"/>
      <c r="F25" s="80"/>
      <c r="G25" s="101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>
        <f>N25</f>
        <v>0</v>
      </c>
      <c r="U25" s="82"/>
      <c r="V25" s="82"/>
      <c r="W25" s="82"/>
      <c r="X25" s="82"/>
      <c r="Y25" s="82"/>
      <c r="Z25" s="82"/>
      <c r="AA25" s="82"/>
      <c r="AB25" s="82"/>
      <c r="AC25" s="82">
        <f>H25+N25-T25</f>
        <v>0</v>
      </c>
      <c r="AD25" s="82">
        <f>L25+O25-R25-U25</f>
        <v>0</v>
      </c>
      <c r="AE25" s="118"/>
    </row>
    <row r="26" spans="1:31" ht="30.75">
      <c r="A26" s="98"/>
      <c r="B26" s="119" t="s">
        <v>54</v>
      </c>
      <c r="C26" s="100"/>
      <c r="D26" s="120">
        <f>D25</f>
        <v>0</v>
      </c>
      <c r="E26" s="121"/>
      <c r="F26" s="121"/>
      <c r="G26" s="121"/>
      <c r="H26" s="120">
        <f>SUM(H25)</f>
        <v>0</v>
      </c>
      <c r="I26" s="120">
        <f>SUM(I25)</f>
        <v>0</v>
      </c>
      <c r="J26" s="120">
        <f>SUM(J25)</f>
        <v>0</v>
      </c>
      <c r="K26" s="120">
        <f>SUM(K25)</f>
        <v>0</v>
      </c>
      <c r="L26" s="120">
        <f>SUM(L25)</f>
        <v>0</v>
      </c>
      <c r="M26" s="120">
        <f>SUM(M25)</f>
        <v>0</v>
      </c>
      <c r="N26" s="120">
        <f>SUM(N25)</f>
        <v>0</v>
      </c>
      <c r="O26" s="120">
        <f>SUM(O25)</f>
        <v>0</v>
      </c>
      <c r="P26" s="120">
        <f>SUM(P25)</f>
        <v>0</v>
      </c>
      <c r="Q26" s="120">
        <f>SUM(Q25)</f>
        <v>0</v>
      </c>
      <c r="R26" s="120">
        <f>SUM(R25)</f>
        <v>0</v>
      </c>
      <c r="S26" s="120">
        <f>SUM(S25)</f>
        <v>0</v>
      </c>
      <c r="T26" s="120">
        <f>SUM(T25)</f>
        <v>0</v>
      </c>
      <c r="U26" s="120">
        <f>SUM(U25)</f>
        <v>0</v>
      </c>
      <c r="V26" s="120">
        <f>SUM(V25)</f>
        <v>0</v>
      </c>
      <c r="W26" s="120">
        <f>SUM(W25)</f>
        <v>0</v>
      </c>
      <c r="X26" s="120">
        <f>SUM(X25)</f>
        <v>0</v>
      </c>
      <c r="Y26" s="120">
        <f>SUM(Y25)</f>
        <v>0</v>
      </c>
      <c r="Z26" s="120">
        <f>SUM(Z25)</f>
        <v>0</v>
      </c>
      <c r="AA26" s="120">
        <f>SUM(AA25)</f>
        <v>0</v>
      </c>
      <c r="AB26" s="120">
        <f>SUM(AB25)</f>
        <v>0</v>
      </c>
      <c r="AC26" s="120">
        <f>SUM(AC25)</f>
        <v>0</v>
      </c>
      <c r="AD26" s="120">
        <f>SUM(AD25)</f>
        <v>0</v>
      </c>
      <c r="AE26" s="122">
        <f>SUM(AE25)</f>
        <v>0</v>
      </c>
    </row>
    <row r="27" spans="1:31" ht="30.75">
      <c r="A27" s="123"/>
      <c r="B27" s="124"/>
      <c r="C27" s="125"/>
      <c r="D27" s="126"/>
      <c r="E27" s="127"/>
      <c r="F27" s="127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9"/>
    </row>
    <row r="28" spans="1:31" ht="30.75">
      <c r="A28" s="130"/>
      <c r="B28" s="131" t="s">
        <v>55</v>
      </c>
      <c r="C28" s="132"/>
      <c r="D28" s="91">
        <f>D23+D26</f>
        <v>0</v>
      </c>
      <c r="E28" s="91"/>
      <c r="F28" s="91"/>
      <c r="G28" s="91"/>
      <c r="H28" s="91">
        <f>H23+H26</f>
        <v>0</v>
      </c>
      <c r="I28" s="91">
        <f>I23+I26</f>
        <v>0</v>
      </c>
      <c r="J28" s="91">
        <f>J23+J26</f>
        <v>0</v>
      </c>
      <c r="K28" s="91">
        <f>K23+K26</f>
        <v>0</v>
      </c>
      <c r="L28" s="91">
        <f>L23+L26</f>
        <v>0</v>
      </c>
      <c r="M28" s="91">
        <f>M23+M26</f>
        <v>0</v>
      </c>
      <c r="N28" s="91">
        <f>N23+N26</f>
        <v>0</v>
      </c>
      <c r="O28" s="91">
        <f>O23+O26</f>
        <v>0</v>
      </c>
      <c r="P28" s="91">
        <f>P23+P26</f>
        <v>0</v>
      </c>
      <c r="Q28" s="91">
        <f>Q23+Q26</f>
        <v>0</v>
      </c>
      <c r="R28" s="91">
        <f>R23+R26</f>
        <v>0</v>
      </c>
      <c r="S28" s="91">
        <f>S23+S26</f>
        <v>0</v>
      </c>
      <c r="T28" s="91">
        <f>T23+T26</f>
        <v>0</v>
      </c>
      <c r="U28" s="91">
        <f>U23+U26</f>
        <v>0</v>
      </c>
      <c r="V28" s="91">
        <f>V23+V26</f>
        <v>0</v>
      </c>
      <c r="W28" s="91">
        <f>W23+W26</f>
        <v>0</v>
      </c>
      <c r="X28" s="91">
        <f>X23+X26</f>
        <v>0</v>
      </c>
      <c r="Y28" s="91">
        <f>Y23+Y26</f>
        <v>0</v>
      </c>
      <c r="Z28" s="91">
        <f>Z23+Z26</f>
        <v>0</v>
      </c>
      <c r="AA28" s="91">
        <f>AA23+AA26</f>
        <v>0</v>
      </c>
      <c r="AB28" s="91">
        <f>AB23+AB26</f>
        <v>0</v>
      </c>
      <c r="AC28" s="91">
        <f>AC23+AC26</f>
        <v>0</v>
      </c>
      <c r="AD28" s="91">
        <f>AD23+AD26</f>
        <v>0</v>
      </c>
      <c r="AE28" s="133">
        <f>AE23+AE26</f>
        <v>0</v>
      </c>
    </row>
    <row r="29" spans="1:31" ht="28.5">
      <c r="A29" s="134" t="s">
        <v>56</v>
      </c>
      <c r="B29" s="135" t="s">
        <v>57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ht="26.25">
      <c r="A30" s="136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37"/>
    </row>
    <row r="31" spans="1:31" ht="26.25">
      <c r="A31" s="138"/>
      <c r="B31" s="139" t="s">
        <v>58</v>
      </c>
      <c r="C31" s="139"/>
      <c r="D31" s="139"/>
      <c r="E31" s="139"/>
      <c r="F31" s="139"/>
      <c r="G31" s="139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25"/>
      <c r="AD31" s="125"/>
      <c r="AE31" s="141"/>
    </row>
    <row r="32" spans="1:31" ht="30.75">
      <c r="A32" s="142"/>
      <c r="B32" s="143" t="s">
        <v>59</v>
      </c>
      <c r="C32" s="144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</row>
    <row r="33" spans="1:31" ht="30.75">
      <c r="A33" s="148"/>
      <c r="B33" s="149" t="s">
        <v>60</v>
      </c>
      <c r="C33" s="150"/>
      <c r="D33" s="151">
        <f>D19+D28+D32</f>
        <v>55375000</v>
      </c>
      <c r="E33" s="151"/>
      <c r="F33" s="151"/>
      <c r="G33" s="151"/>
      <c r="H33" s="151">
        <f>H19+H28+H32</f>
        <v>40600000</v>
      </c>
      <c r="I33" s="151">
        <f>I19+I28+I32</f>
        <v>0</v>
      </c>
      <c r="J33" s="151">
        <f>J19+J28+J32</f>
        <v>0</v>
      </c>
      <c r="K33" s="151">
        <f>K19+K28+K32</f>
        <v>0</v>
      </c>
      <c r="L33" s="151">
        <f>L19+L28+L32</f>
        <v>296789.6</v>
      </c>
      <c r="M33" s="151">
        <f>M19+M28+M32</f>
        <v>0</v>
      </c>
      <c r="N33" s="151">
        <f>N19+N28+N32</f>
        <v>13275000</v>
      </c>
      <c r="O33" s="151">
        <f>O19+O28+O32</f>
        <v>1549189.9500000002</v>
      </c>
      <c r="P33" s="151">
        <f>P19+P28+P32</f>
        <v>0</v>
      </c>
      <c r="Q33" s="151">
        <f>Q19+Q28+Q32</f>
        <v>5000000</v>
      </c>
      <c r="R33" s="151">
        <f>R19+R28+R32</f>
        <v>296789.6</v>
      </c>
      <c r="S33" s="151">
        <f>S19+S28+S32</f>
        <v>0</v>
      </c>
      <c r="T33" s="151">
        <f>T19+T28+T32</f>
        <v>18200000</v>
      </c>
      <c r="U33" s="151">
        <f>U19+U28+U32</f>
        <v>1549189.9500000002</v>
      </c>
      <c r="V33" s="151">
        <f>V19+V28+V32</f>
        <v>0</v>
      </c>
      <c r="W33" s="151">
        <f>W19+W28+W32</f>
        <v>0</v>
      </c>
      <c r="X33" s="151">
        <f>X19+X28+X32</f>
        <v>0</v>
      </c>
      <c r="Y33" s="151">
        <f>Y19+Y28+Y32</f>
        <v>0</v>
      </c>
      <c r="Z33" s="151">
        <f>Z19+Z28+Z32</f>
        <v>0</v>
      </c>
      <c r="AA33" s="151">
        <f>AA19+AA28+AA32</f>
        <v>0</v>
      </c>
      <c r="AB33" s="151">
        <f>AB19+AB28+AB32</f>
        <v>0</v>
      </c>
      <c r="AC33" s="151">
        <f>AC19+AC28+AC32</f>
        <v>35675000</v>
      </c>
      <c r="AD33" s="151">
        <f>AD19+AD28+AD32</f>
        <v>0</v>
      </c>
      <c r="AE33" s="151">
        <f>AE19+AE28+AE32</f>
        <v>0</v>
      </c>
    </row>
    <row r="34" spans="1:31" ht="16.5">
      <c r="A34" s="152"/>
      <c r="B34" s="153"/>
      <c r="C34" s="153"/>
      <c r="D34" s="154"/>
      <c r="E34" s="155"/>
      <c r="F34" s="155"/>
      <c r="G34" s="155"/>
      <c r="H34" s="155"/>
      <c r="I34" s="155"/>
      <c r="J34" s="155"/>
      <c r="K34" s="154"/>
      <c r="L34" s="155"/>
      <c r="M34" s="155"/>
      <c r="N34" s="154"/>
      <c r="O34" s="155"/>
      <c r="P34" s="155"/>
      <c r="Q34" s="155"/>
      <c r="R34" s="155"/>
      <c r="S34" s="155"/>
      <c r="T34" s="155"/>
      <c r="U34" s="155"/>
      <c r="V34" s="155"/>
      <c r="W34" s="154"/>
      <c r="X34" s="155"/>
      <c r="Y34" s="155"/>
      <c r="Z34" s="154"/>
      <c r="AA34" s="155"/>
      <c r="AB34" s="155"/>
      <c r="AC34" s="155"/>
      <c r="AD34" s="155"/>
      <c r="AE34" s="155"/>
    </row>
    <row r="35" spans="1:31" ht="16.5">
      <c r="A35" s="152"/>
      <c r="B35" s="153"/>
      <c r="C35" s="153"/>
      <c r="D35" s="154"/>
      <c r="E35" s="155"/>
      <c r="F35" s="155"/>
      <c r="G35" s="155"/>
      <c r="H35" s="155"/>
      <c r="I35" s="155"/>
      <c r="J35" s="155"/>
      <c r="K35" s="154"/>
      <c r="L35" s="155"/>
      <c r="M35" s="155"/>
      <c r="N35" s="154"/>
      <c r="O35" s="155"/>
      <c r="P35" s="155"/>
      <c r="Q35" s="155"/>
      <c r="R35" s="155"/>
      <c r="S35" s="155"/>
      <c r="T35" s="155"/>
      <c r="U35" s="155"/>
      <c r="V35" s="155"/>
      <c r="W35" s="154"/>
      <c r="X35" s="155"/>
      <c r="Y35" s="155"/>
      <c r="Z35" s="154"/>
      <c r="AA35" s="155"/>
      <c r="AB35" s="155"/>
      <c r="AC35" s="155"/>
      <c r="AD35" s="155"/>
      <c r="AE35" s="155"/>
    </row>
    <row r="36" spans="1:31" ht="16.5">
      <c r="A36" s="152"/>
      <c r="B36" s="153"/>
      <c r="C36" s="153"/>
      <c r="D36" s="154"/>
      <c r="E36" s="155"/>
      <c r="F36" s="155"/>
      <c r="G36" s="155"/>
      <c r="H36" s="155"/>
      <c r="I36" s="155"/>
      <c r="J36" s="155"/>
      <c r="K36" s="154"/>
      <c r="L36" s="155"/>
      <c r="M36" s="155"/>
      <c r="N36" s="154"/>
      <c r="O36" s="155"/>
      <c r="P36" s="155"/>
      <c r="Q36" s="155"/>
      <c r="R36" s="155"/>
      <c r="S36" s="155"/>
      <c r="T36" s="155"/>
      <c r="U36" s="155"/>
      <c r="V36" s="155"/>
      <c r="W36" s="154"/>
      <c r="X36" s="155"/>
      <c r="Y36" s="155"/>
      <c r="Z36" s="154"/>
      <c r="AA36" s="155"/>
      <c r="AB36" s="155"/>
      <c r="AC36" s="155"/>
      <c r="AD36" s="155"/>
      <c r="AE36" s="155"/>
    </row>
    <row r="37" spans="1:31" ht="16.5">
      <c r="A37" s="152"/>
      <c r="B37" s="153"/>
      <c r="C37" s="153"/>
      <c r="D37" s="154"/>
      <c r="E37" s="155"/>
      <c r="F37" s="155"/>
      <c r="G37" s="155"/>
      <c r="H37" s="155"/>
      <c r="I37" s="155"/>
      <c r="J37" s="155"/>
      <c r="K37" s="154"/>
      <c r="L37" s="155"/>
      <c r="M37" s="155"/>
      <c r="N37" s="154"/>
      <c r="O37" s="155"/>
      <c r="P37" s="155"/>
      <c r="Q37" s="155"/>
      <c r="R37" s="155"/>
      <c r="S37" s="155"/>
      <c r="T37" s="155"/>
      <c r="U37" s="155"/>
      <c r="V37" s="155"/>
      <c r="W37" s="154"/>
      <c r="X37" s="155"/>
      <c r="Y37" s="155"/>
      <c r="Z37" s="154"/>
      <c r="AA37" s="155"/>
      <c r="AB37" s="155"/>
      <c r="AC37" s="155"/>
      <c r="AD37" s="155"/>
      <c r="AE37" s="155"/>
    </row>
    <row r="38" spans="1:31" ht="16.5">
      <c r="A38" s="152"/>
      <c r="B38" s="153"/>
      <c r="C38" s="153"/>
      <c r="D38" s="154"/>
      <c r="E38" s="155"/>
      <c r="F38" s="155"/>
      <c r="G38" s="155"/>
      <c r="H38" s="155"/>
      <c r="I38" s="155"/>
      <c r="J38" s="155"/>
      <c r="K38" s="154"/>
      <c r="L38" s="155"/>
      <c r="M38" s="155"/>
      <c r="N38" s="154"/>
      <c r="O38" s="155"/>
      <c r="P38" s="155"/>
      <c r="Q38" s="155"/>
      <c r="R38" s="155"/>
      <c r="S38" s="155"/>
      <c r="T38" s="155"/>
      <c r="U38" s="155"/>
      <c r="V38" s="155"/>
      <c r="W38" s="154"/>
      <c r="X38" s="155"/>
      <c r="Y38" s="155"/>
      <c r="Z38" s="154"/>
      <c r="AA38" s="155"/>
      <c r="AB38" s="155"/>
      <c r="AC38" s="155"/>
      <c r="AD38" s="155"/>
      <c r="AE38" s="155"/>
    </row>
    <row r="39" spans="1:31" ht="16.5">
      <c r="A39" s="152"/>
      <c r="B39" s="153"/>
      <c r="C39" s="153"/>
      <c r="D39" s="154"/>
      <c r="E39" s="155"/>
      <c r="F39" s="155"/>
      <c r="G39" s="155"/>
      <c r="H39" s="155"/>
      <c r="I39" s="155"/>
      <c r="J39" s="155"/>
      <c r="K39" s="154"/>
      <c r="L39" s="155"/>
      <c r="M39" s="155"/>
      <c r="N39" s="154"/>
      <c r="O39" s="155"/>
      <c r="P39" s="155"/>
      <c r="Q39" s="155"/>
      <c r="R39" s="155"/>
      <c r="S39" s="155"/>
      <c r="T39" s="155"/>
      <c r="U39" s="155"/>
      <c r="V39" s="155"/>
      <c r="W39" s="154"/>
      <c r="X39" s="155"/>
      <c r="Y39" s="155"/>
      <c r="Z39" s="154"/>
      <c r="AA39" s="155"/>
      <c r="AB39" s="155"/>
      <c r="AC39" s="155"/>
      <c r="AD39" s="155"/>
      <c r="AE39" s="155"/>
    </row>
    <row r="40" spans="1:31" ht="16.5">
      <c r="A40" s="152"/>
      <c r="B40" s="153"/>
      <c r="C40" s="153"/>
      <c r="D40" s="154"/>
      <c r="E40" s="155"/>
      <c r="F40" s="155"/>
      <c r="G40" s="155"/>
      <c r="H40" s="155"/>
      <c r="I40" s="155"/>
      <c r="J40" s="155"/>
      <c r="K40" s="154"/>
      <c r="L40" s="155"/>
      <c r="M40" s="155"/>
      <c r="N40" s="154"/>
      <c r="O40" s="155"/>
      <c r="P40" s="155"/>
      <c r="Q40" s="155"/>
      <c r="R40" s="155"/>
      <c r="S40" s="155"/>
      <c r="T40" s="155"/>
      <c r="U40" s="155"/>
      <c r="V40" s="155"/>
      <c r="W40" s="154"/>
      <c r="X40" s="155"/>
      <c r="Y40" s="155"/>
      <c r="Z40" s="154"/>
      <c r="AA40" s="155"/>
      <c r="AB40" s="155"/>
      <c r="AC40" s="155"/>
      <c r="AD40" s="155"/>
      <c r="AE40" s="155"/>
    </row>
    <row r="41" spans="1:31" ht="16.5">
      <c r="A41" s="152"/>
      <c r="B41" s="153"/>
      <c r="C41" s="153"/>
      <c r="D41" s="155"/>
      <c r="E41" s="155"/>
      <c r="F41" s="155"/>
      <c r="G41" s="155"/>
      <c r="H41" s="155"/>
      <c r="I41" s="155"/>
      <c r="J41" s="155"/>
      <c r="K41" s="154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1:31" ht="16.5">
      <c r="A42" s="152"/>
      <c r="B42" s="153"/>
      <c r="C42" s="153"/>
      <c r="D42" s="155"/>
      <c r="E42" s="155"/>
      <c r="F42" s="155"/>
      <c r="G42" s="155"/>
      <c r="H42" s="155"/>
      <c r="I42" s="155"/>
      <c r="J42" s="155"/>
      <c r="K42" s="154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1:31" ht="16.5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</row>
    <row r="44" spans="1:31" ht="30.75">
      <c r="A44" s="156"/>
      <c r="B44" s="156"/>
      <c r="C44" s="1"/>
      <c r="D44" s="157" t="s">
        <v>83</v>
      </c>
      <c r="E44" s="157"/>
      <c r="F44" s="157"/>
      <c r="G44" s="157"/>
      <c r="H44" s="158" t="s">
        <v>62</v>
      </c>
      <c r="I44" s="159"/>
      <c r="J44" s="158"/>
      <c r="K44" s="158" t="s">
        <v>84</v>
      </c>
      <c r="L44" s="158"/>
      <c r="M44" s="158"/>
      <c r="N44" s="160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</row>
    <row r="45" spans="1:31" ht="30.75">
      <c r="A45" s="156"/>
      <c r="B45" s="156"/>
      <c r="C45" s="1"/>
      <c r="D45" s="1"/>
      <c r="E45" s="159"/>
      <c r="F45" s="159"/>
      <c r="G45" s="159"/>
      <c r="H45" s="161"/>
      <c r="I45" s="161"/>
      <c r="J45" s="162"/>
      <c r="K45" s="163"/>
      <c r="L45" s="158"/>
      <c r="M45" s="158"/>
      <c r="N45" s="4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</row>
    <row r="46" spans="1:31" ht="24">
      <c r="A46" s="156"/>
      <c r="B46" s="156"/>
      <c r="C46" s="1"/>
      <c r="D46" s="164"/>
      <c r="E46" s="165"/>
      <c r="F46" s="164"/>
      <c r="G46" s="164"/>
      <c r="H46" s="166"/>
      <c r="I46" s="166"/>
      <c r="J46" s="167"/>
      <c r="K46" s="168"/>
      <c r="L46" s="167"/>
      <c r="M46" s="165"/>
      <c r="N46" s="166"/>
      <c r="O46" s="166"/>
      <c r="P46" s="166"/>
      <c r="Q46" s="16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</row>
    <row r="47" spans="1:31" ht="30.75">
      <c r="A47" s="156"/>
      <c r="B47" s="1"/>
      <c r="C47" s="169" t="s">
        <v>64</v>
      </c>
      <c r="D47" s="1"/>
      <c r="E47" s="159"/>
      <c r="F47" s="159"/>
      <c r="G47" s="159"/>
      <c r="H47" s="161"/>
      <c r="I47" s="161"/>
      <c r="J47" s="162"/>
      <c r="K47" s="163"/>
      <c r="L47" s="158"/>
      <c r="M47" s="158"/>
      <c r="N47" s="4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</row>
    <row r="48" spans="1:31" ht="30.75">
      <c r="A48" s="156"/>
      <c r="B48" s="1"/>
      <c r="C48" s="1"/>
      <c r="D48" s="1"/>
      <c r="E48" s="159"/>
      <c r="F48" s="159"/>
      <c r="G48" s="159"/>
      <c r="H48" s="161"/>
      <c r="I48" s="161"/>
      <c r="J48" s="170"/>
      <c r="K48" s="163"/>
      <c r="L48" s="158"/>
      <c r="M48" s="158"/>
      <c r="N48" s="4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</row>
    <row r="49" spans="1:31" ht="30.75">
      <c r="A49" s="156"/>
      <c r="B49" s="156"/>
      <c r="C49" s="1"/>
      <c r="D49" s="157" t="s">
        <v>65</v>
      </c>
      <c r="E49" s="157"/>
      <c r="F49" s="171"/>
      <c r="G49" s="171"/>
      <c r="H49" s="158" t="s">
        <v>62</v>
      </c>
      <c r="I49" s="159"/>
      <c r="J49" s="158"/>
      <c r="K49" s="158" t="s">
        <v>66</v>
      </c>
      <c r="L49" s="158"/>
      <c r="M49" s="158"/>
      <c r="N49" s="4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</row>
    <row r="50" spans="1:31" ht="24">
      <c r="A50" s="156"/>
      <c r="B50" s="156"/>
      <c r="C50" s="172"/>
      <c r="D50" s="172"/>
      <c r="E50" s="172"/>
      <c r="F50" s="173"/>
      <c r="G50" s="173"/>
      <c r="H50" s="172"/>
      <c r="I50" s="172"/>
      <c r="J50" s="172"/>
      <c r="K50" s="172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</row>
    <row r="51" spans="1:31" ht="16.5">
      <c r="A51" s="156"/>
      <c r="B51" s="156"/>
      <c r="C51" s="156"/>
      <c r="D51" s="156"/>
      <c r="E51" s="156"/>
      <c r="F51" s="174"/>
      <c r="G51" s="174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</row>
    <row r="52" spans="1:31" ht="16.5">
      <c r="A52" s="156"/>
      <c r="B52" s="156"/>
      <c r="C52" s="156"/>
      <c r="D52" s="156"/>
      <c r="E52" s="156"/>
      <c r="F52" s="175"/>
      <c r="G52" s="175"/>
      <c r="H52" s="176"/>
      <c r="I52" s="17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</row>
    <row r="53" spans="1:31" ht="16.5">
      <c r="A53" s="156"/>
      <c r="B53" s="177"/>
      <c r="C53" s="1"/>
      <c r="D53" s="1"/>
      <c r="E53" s="1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</row>
    <row r="54" spans="1:31" ht="30.75">
      <c r="A54" s="156"/>
      <c r="B54" s="178" t="s">
        <v>72</v>
      </c>
      <c r="C54" s="179"/>
      <c r="D54" s="180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</row>
    <row r="55" spans="1:31" ht="26.25">
      <c r="A55" s="156"/>
      <c r="B55" s="179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</row>
    <row r="56" spans="1:31" ht="30.75">
      <c r="A56" s="156"/>
      <c r="B56" s="178" t="s">
        <v>73</v>
      </c>
      <c r="C56" s="179"/>
      <c r="D56" s="179"/>
      <c r="E56" s="181"/>
      <c r="F56" s="181"/>
      <c r="G56" s="181"/>
      <c r="H56" s="181"/>
      <c r="I56" s="181"/>
      <c r="J56" s="181"/>
      <c r="K56" s="181"/>
      <c r="L56" s="181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</row>
    <row r="57" spans="1:31" ht="26.25">
      <c r="A57" s="156"/>
      <c r="B57" s="179"/>
      <c r="C57" s="179"/>
      <c r="D57" s="182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</row>
    <row r="58" spans="1:31" ht="28.5">
      <c r="A58" s="156"/>
      <c r="B58" s="183">
        <v>43621</v>
      </c>
      <c r="C58" s="179"/>
      <c r="D58" s="184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</row>
    <row r="59" spans="1:31" ht="28.5">
      <c r="A59" s="156"/>
      <c r="B59" s="179"/>
      <c r="C59" s="179"/>
      <c r="D59" s="184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</row>
    <row r="60" spans="1:31" ht="28.5">
      <c r="A60" s="156"/>
      <c r="B60" s="186" t="s">
        <v>70</v>
      </c>
      <c r="C60" s="186"/>
      <c r="D60" s="18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0:AE20"/>
    <mergeCell ref="B29:AE29"/>
    <mergeCell ref="B31:G31"/>
    <mergeCell ref="D44:G44"/>
    <mergeCell ref="D49:E49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view="pageBreakPreview" zoomScale="42" zoomScaleNormal="50" zoomScaleSheetLayoutView="42" workbookViewId="0" topLeftCell="A13">
      <selection activeCell="D49" sqref="D49"/>
    </sheetView>
  </sheetViews>
  <sheetFormatPr defaultColWidth="10.28125" defaultRowHeight="12.75"/>
  <cols>
    <col min="1" max="1" width="11.421875" style="0" customWidth="1"/>
    <col min="2" max="2" width="46.28125" style="0" customWidth="1"/>
    <col min="3" max="3" width="25.7109375" style="0" customWidth="1"/>
    <col min="4" max="4" width="29.57421875" style="0" customWidth="1"/>
    <col min="5" max="5" width="34.00390625" style="0" customWidth="1"/>
    <col min="6" max="6" width="22.7109375" style="0" customWidth="1"/>
    <col min="7" max="7" width="23.00390625" style="0" customWidth="1"/>
    <col min="8" max="8" width="30.00390625" style="0" customWidth="1"/>
    <col min="9" max="10" width="11.421875" style="0" customWidth="1"/>
    <col min="11" max="11" width="31.140625" style="0" customWidth="1"/>
    <col min="12" max="12" width="29.57421875" style="0" customWidth="1"/>
    <col min="13" max="13" width="11.421875" style="0" customWidth="1"/>
    <col min="14" max="14" width="28.421875" style="0" customWidth="1"/>
    <col min="15" max="15" width="29.00390625" style="0" customWidth="1"/>
    <col min="16" max="16" width="11.421875" style="0" customWidth="1"/>
    <col min="17" max="17" width="29.421875" style="0" customWidth="1"/>
    <col min="18" max="18" width="26.140625" style="0" customWidth="1"/>
    <col min="19" max="19" width="11.421875" style="0" customWidth="1"/>
    <col min="20" max="20" width="33.140625" style="0" customWidth="1"/>
    <col min="21" max="21" width="26.140625" style="0" customWidth="1"/>
    <col min="22" max="28" width="11.421875" style="0" customWidth="1"/>
    <col min="29" max="29" width="35.421875" style="0" customWidth="1"/>
    <col min="30" max="30" width="23.71093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87" t="s">
        <v>75</v>
      </c>
      <c r="I6" s="187"/>
      <c r="J6" s="187"/>
      <c r="K6" s="188" t="s">
        <v>76</v>
      </c>
      <c r="L6" s="188"/>
      <c r="M6" s="188"/>
      <c r="N6" s="189" t="s">
        <v>77</v>
      </c>
      <c r="O6" s="189"/>
      <c r="P6" s="189"/>
      <c r="Q6" s="190" t="s">
        <v>78</v>
      </c>
      <c r="R6" s="190"/>
      <c r="S6" s="190"/>
      <c r="T6" s="191" t="s">
        <v>79</v>
      </c>
      <c r="U6" s="191"/>
      <c r="V6" s="191"/>
      <c r="W6" s="192" t="s">
        <v>80</v>
      </c>
      <c r="X6" s="192"/>
      <c r="Y6" s="192"/>
      <c r="Z6" s="193" t="s">
        <v>81</v>
      </c>
      <c r="AA6" s="193"/>
      <c r="AB6" s="193"/>
      <c r="AC6" s="194" t="s">
        <v>82</v>
      </c>
      <c r="AD6" s="194"/>
      <c r="AE6" s="194"/>
    </row>
    <row r="7" spans="1:31" ht="153">
      <c r="A7" s="12"/>
      <c r="B7" s="13"/>
      <c r="C7" s="13"/>
      <c r="D7" s="14"/>
      <c r="E7" s="15"/>
      <c r="F7" s="15"/>
      <c r="G7" s="16"/>
      <c r="H7" s="23" t="s">
        <v>19</v>
      </c>
      <c r="I7" s="24" t="s">
        <v>20</v>
      </c>
      <c r="J7" s="25" t="s">
        <v>21</v>
      </c>
      <c r="K7" s="26" t="s">
        <v>22</v>
      </c>
      <c r="L7" s="24" t="s">
        <v>20</v>
      </c>
      <c r="M7" s="26" t="s">
        <v>21</v>
      </c>
      <c r="N7" s="27" t="s">
        <v>19</v>
      </c>
      <c r="O7" s="24" t="s">
        <v>20</v>
      </c>
      <c r="P7" s="27" t="s">
        <v>21</v>
      </c>
      <c r="Q7" s="12" t="s">
        <v>22</v>
      </c>
      <c r="R7" s="28" t="s">
        <v>20</v>
      </c>
      <c r="S7" s="29" t="s">
        <v>21</v>
      </c>
      <c r="T7" s="26" t="s">
        <v>23</v>
      </c>
      <c r="U7" s="30" t="s">
        <v>20</v>
      </c>
      <c r="V7" s="31" t="s">
        <v>21</v>
      </c>
      <c r="W7" s="32" t="s">
        <v>23</v>
      </c>
      <c r="X7" s="33" t="s">
        <v>20</v>
      </c>
      <c r="Y7" s="32" t="s">
        <v>21</v>
      </c>
      <c r="Z7" s="32" t="s">
        <v>23</v>
      </c>
      <c r="AA7" s="33" t="s">
        <v>20</v>
      </c>
      <c r="AB7" s="34" t="s">
        <v>21</v>
      </c>
      <c r="AC7" s="26" t="s">
        <v>24</v>
      </c>
      <c r="AD7" s="30" t="s">
        <v>20</v>
      </c>
      <c r="AE7" s="26" t="s">
        <v>21</v>
      </c>
    </row>
    <row r="8" spans="1:31" ht="21.75">
      <c r="A8" s="35">
        <v>1</v>
      </c>
      <c r="B8" s="36">
        <v>2</v>
      </c>
      <c r="C8" s="36">
        <v>3</v>
      </c>
      <c r="D8" s="37">
        <v>4</v>
      </c>
      <c r="E8" s="38">
        <v>5</v>
      </c>
      <c r="F8" s="38">
        <v>6</v>
      </c>
      <c r="G8" s="39">
        <v>7</v>
      </c>
      <c r="H8" s="40">
        <v>8</v>
      </c>
      <c r="I8" s="41">
        <v>9</v>
      </c>
      <c r="J8" s="42">
        <v>10</v>
      </c>
      <c r="K8" s="40">
        <v>11</v>
      </c>
      <c r="L8" s="36">
        <v>12</v>
      </c>
      <c r="M8" s="43">
        <v>13</v>
      </c>
      <c r="N8" s="42">
        <v>14</v>
      </c>
      <c r="O8" s="36">
        <v>15</v>
      </c>
      <c r="P8" s="42">
        <v>16</v>
      </c>
      <c r="Q8" s="36">
        <v>17</v>
      </c>
      <c r="R8" s="41">
        <v>18</v>
      </c>
      <c r="S8" s="36">
        <v>19</v>
      </c>
      <c r="T8" s="44">
        <v>20</v>
      </c>
      <c r="U8" s="45">
        <v>21</v>
      </c>
      <c r="V8" s="46">
        <v>22</v>
      </c>
      <c r="W8" s="47">
        <v>23</v>
      </c>
      <c r="X8" s="48">
        <v>24</v>
      </c>
      <c r="Y8" s="47">
        <v>25</v>
      </c>
      <c r="Z8" s="47">
        <v>26</v>
      </c>
      <c r="AA8" s="48">
        <v>27</v>
      </c>
      <c r="AB8" s="49">
        <v>28</v>
      </c>
      <c r="AC8" s="50">
        <v>23</v>
      </c>
      <c r="AD8" s="45">
        <v>24</v>
      </c>
      <c r="AE8" s="35">
        <v>25</v>
      </c>
    </row>
    <row r="9" spans="1:31" ht="28.5">
      <c r="A9" s="51" t="s">
        <v>25</v>
      </c>
      <c r="B9" s="52" t="s">
        <v>26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26.25">
      <c r="A10" s="53"/>
      <c r="B10" s="54"/>
      <c r="C10" s="55"/>
      <c r="D10" s="55"/>
      <c r="E10" s="55"/>
      <c r="F10" s="56"/>
      <c r="G10" s="5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>
        <f aca="true" t="shared" si="0" ref="AC10:AC12">H10+N10-T10-Z10</f>
        <v>0</v>
      </c>
      <c r="AD10" s="57">
        <f aca="true" t="shared" si="1" ref="AD10:AD12">I10+Q10-U10-AA10</f>
        <v>0</v>
      </c>
      <c r="AE10" s="58">
        <f aca="true" t="shared" si="2" ref="AE10:AE12">J10+R10-V10-AB10</f>
        <v>0</v>
      </c>
    </row>
    <row r="11" spans="1:31" ht="26.25">
      <c r="A11" s="59"/>
      <c r="B11" s="60"/>
      <c r="C11" s="61"/>
      <c r="D11" s="61"/>
      <c r="E11" s="61"/>
      <c r="F11" s="61"/>
      <c r="G11" s="61"/>
      <c r="H11" s="62"/>
      <c r="I11" s="62"/>
      <c r="J11" s="62"/>
      <c r="K11" s="62"/>
      <c r="L11" s="62"/>
      <c r="M11" s="62"/>
      <c r="N11" s="57"/>
      <c r="O11" s="57"/>
      <c r="P11" s="57"/>
      <c r="Q11" s="62"/>
      <c r="R11" s="62"/>
      <c r="S11" s="62"/>
      <c r="T11" s="57"/>
      <c r="U11" s="57"/>
      <c r="V11" s="57"/>
      <c r="W11" s="62"/>
      <c r="X11" s="62"/>
      <c r="Y11" s="62"/>
      <c r="Z11" s="57"/>
      <c r="AA11" s="57"/>
      <c r="AB11" s="57"/>
      <c r="AC11" s="57">
        <f t="shared" si="0"/>
        <v>0</v>
      </c>
      <c r="AD11" s="57">
        <f t="shared" si="1"/>
        <v>0</v>
      </c>
      <c r="AE11" s="58">
        <f t="shared" si="2"/>
        <v>0</v>
      </c>
    </row>
    <row r="12" spans="1:31" ht="26.25">
      <c r="A12" s="63"/>
      <c r="B12" s="64" t="s">
        <v>27</v>
      </c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6"/>
      <c r="O12" s="66"/>
      <c r="P12" s="66"/>
      <c r="Q12" s="65"/>
      <c r="R12" s="65"/>
      <c r="S12" s="65"/>
      <c r="T12" s="66"/>
      <c r="U12" s="66"/>
      <c r="V12" s="66"/>
      <c r="W12" s="65"/>
      <c r="X12" s="65"/>
      <c r="Y12" s="65"/>
      <c r="Z12" s="66"/>
      <c r="AA12" s="66"/>
      <c r="AB12" s="66"/>
      <c r="AC12" s="66">
        <f t="shared" si="0"/>
        <v>0</v>
      </c>
      <c r="AD12" s="66">
        <f t="shared" si="1"/>
        <v>0</v>
      </c>
      <c r="AE12" s="67">
        <f t="shared" si="2"/>
        <v>0</v>
      </c>
    </row>
    <row r="13" spans="1:31" ht="26.25">
      <c r="A13" s="68"/>
      <c r="B13" s="69" t="s">
        <v>28</v>
      </c>
      <c r="C13" s="70"/>
      <c r="D13" s="71"/>
      <c r="E13" s="71"/>
      <c r="F13" s="71"/>
      <c r="G13" s="71"/>
      <c r="H13" s="72">
        <f>SUM(H10:H12)</f>
        <v>0</v>
      </c>
      <c r="I13" s="72">
        <f>SUM(I10:I12)</f>
        <v>0</v>
      </c>
      <c r="J13" s="72">
        <f>SUM(J10:J12)</f>
        <v>0</v>
      </c>
      <c r="K13" s="72">
        <f>SUM(K10:K12)</f>
        <v>0</v>
      </c>
      <c r="L13" s="72">
        <f>SUM(L10:L12)</f>
        <v>0</v>
      </c>
      <c r="M13" s="72">
        <f>SUM(M10:M12)</f>
        <v>0</v>
      </c>
      <c r="N13" s="72">
        <f>SUM(N10:N12)</f>
        <v>0</v>
      </c>
      <c r="O13" s="72">
        <f>SUM(O10:O12)</f>
        <v>0</v>
      </c>
      <c r="P13" s="72">
        <f>SUM(P10:P12)</f>
        <v>0</v>
      </c>
      <c r="Q13" s="72">
        <f>SUM(Q10:Q12)</f>
        <v>0</v>
      </c>
      <c r="R13" s="72">
        <f>SUM(R10:R12)</f>
        <v>0</v>
      </c>
      <c r="S13" s="72">
        <f>SUM(S10:S12)</f>
        <v>0</v>
      </c>
      <c r="T13" s="72">
        <f>SUM(T10:T12)</f>
        <v>0</v>
      </c>
      <c r="U13" s="72">
        <f>SUM(U10:U12)</f>
        <v>0</v>
      </c>
      <c r="V13" s="72">
        <f>SUM(V10:V12)</f>
        <v>0</v>
      </c>
      <c r="W13" s="72">
        <f>SUM(W10:W12)</f>
        <v>0</v>
      </c>
      <c r="X13" s="72">
        <f>SUM(X10:X12)</f>
        <v>0</v>
      </c>
      <c r="Y13" s="72">
        <f>SUM(Y10:Y12)</f>
        <v>0</v>
      </c>
      <c r="Z13" s="72">
        <f>SUM(Z10:Z12)</f>
        <v>0</v>
      </c>
      <c r="AA13" s="72">
        <f>SUM(AA10:AA12)</f>
        <v>0</v>
      </c>
      <c r="AB13" s="72">
        <f>SUM(AB10:AB12)</f>
        <v>0</v>
      </c>
      <c r="AC13" s="72">
        <f>SUM(AC10:AC12)</f>
        <v>0</v>
      </c>
      <c r="AD13" s="72">
        <f>SUM(AD10:AD12)</f>
        <v>0</v>
      </c>
      <c r="AE13" s="73">
        <f>SUM(AE10:AE12)</f>
        <v>0</v>
      </c>
    </row>
    <row r="14" spans="1:31" ht="28.5">
      <c r="A14" s="51" t="s">
        <v>29</v>
      </c>
      <c r="B14" s="74" t="s">
        <v>30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38.25">
      <c r="A15" s="75" t="s">
        <v>31</v>
      </c>
      <c r="B15" s="83" t="s">
        <v>39</v>
      </c>
      <c r="C15" s="84" t="s">
        <v>37</v>
      </c>
      <c r="D15" s="78">
        <v>3000000</v>
      </c>
      <c r="E15" s="79" t="s">
        <v>34</v>
      </c>
      <c r="F15" s="80">
        <v>43607</v>
      </c>
      <c r="G15" s="81"/>
      <c r="H15" s="78">
        <v>3000000</v>
      </c>
      <c r="I15" s="78"/>
      <c r="J15" s="78"/>
      <c r="K15" s="78">
        <v>0</v>
      </c>
      <c r="L15" s="85"/>
      <c r="M15" s="78"/>
      <c r="N15" s="78">
        <v>0</v>
      </c>
      <c r="O15" s="78">
        <f>23895.64+23895.65+21583.17+23895.65</f>
        <v>93270.10999999999</v>
      </c>
      <c r="P15" s="78"/>
      <c r="Q15" s="78"/>
      <c r="R15" s="78">
        <f aca="true" t="shared" si="3" ref="R15:R18">L15</f>
        <v>0</v>
      </c>
      <c r="S15" s="78"/>
      <c r="T15" s="78">
        <v>3000000</v>
      </c>
      <c r="U15" s="78">
        <f aca="true" t="shared" si="4" ref="U15:U18">O15</f>
        <v>93270.10999999999</v>
      </c>
      <c r="V15" s="78"/>
      <c r="W15" s="78"/>
      <c r="X15" s="78"/>
      <c r="Y15" s="78"/>
      <c r="Z15" s="78"/>
      <c r="AA15" s="78"/>
      <c r="AB15" s="78"/>
      <c r="AC15" s="82">
        <f aca="true" t="shared" si="5" ref="AC15:AC18">H15+N15-T15</f>
        <v>0</v>
      </c>
      <c r="AD15" s="78"/>
      <c r="AE15" s="78"/>
    </row>
    <row r="16" spans="1:31" ht="75">
      <c r="A16" s="75" t="s">
        <v>35</v>
      </c>
      <c r="B16" s="83" t="s">
        <v>41</v>
      </c>
      <c r="C16" s="86" t="s">
        <v>42</v>
      </c>
      <c r="D16" s="78">
        <v>33900000</v>
      </c>
      <c r="E16" s="195" t="s">
        <v>87</v>
      </c>
      <c r="F16" s="80">
        <v>43670</v>
      </c>
      <c r="G16" s="81"/>
      <c r="H16" s="78">
        <v>32400000</v>
      </c>
      <c r="I16" s="78"/>
      <c r="J16" s="78"/>
      <c r="K16" s="78">
        <v>0</v>
      </c>
      <c r="L16" s="85">
        <v>164374.88</v>
      </c>
      <c r="M16" s="78"/>
      <c r="N16" s="78">
        <v>0</v>
      </c>
      <c r="O16" s="78">
        <f>251871.96+250376.28+226146.32+250376.28+199922.11+164374.88</f>
        <v>1343067.83</v>
      </c>
      <c r="P16" s="78"/>
      <c r="Q16" s="78">
        <f>5000000+7400000</f>
        <v>12400000</v>
      </c>
      <c r="R16" s="78">
        <f t="shared" si="3"/>
        <v>164374.88</v>
      </c>
      <c r="S16" s="78"/>
      <c r="T16" s="78">
        <f>5000000+5000000+12400000</f>
        <v>22400000</v>
      </c>
      <c r="U16" s="78">
        <f t="shared" si="4"/>
        <v>1343067.83</v>
      </c>
      <c r="V16" s="78"/>
      <c r="W16" s="78"/>
      <c r="X16" s="78"/>
      <c r="Y16" s="78"/>
      <c r="Z16" s="78"/>
      <c r="AA16" s="78"/>
      <c r="AB16" s="78"/>
      <c r="AC16" s="82">
        <f t="shared" si="5"/>
        <v>10000000</v>
      </c>
      <c r="AD16" s="78"/>
      <c r="AE16" s="78"/>
    </row>
    <row r="17" spans="1:31" ht="56.25">
      <c r="A17" s="75" t="s">
        <v>38</v>
      </c>
      <c r="B17" s="83" t="s">
        <v>44</v>
      </c>
      <c r="C17" s="88" t="s">
        <v>45</v>
      </c>
      <c r="D17" s="78">
        <v>5200000</v>
      </c>
      <c r="E17" s="195" t="s">
        <v>87</v>
      </c>
      <c r="F17" s="80">
        <v>43725</v>
      </c>
      <c r="G17" s="81"/>
      <c r="H17" s="78">
        <v>5200000</v>
      </c>
      <c r="I17" s="78"/>
      <c r="J17" s="78"/>
      <c r="K17" s="78">
        <v>0</v>
      </c>
      <c r="L17" s="85"/>
      <c r="M17" s="78"/>
      <c r="N17" s="78">
        <v>0</v>
      </c>
      <c r="O17" s="78">
        <f>43726.05+43726.05+39494.5+43726.05</f>
        <v>170672.65000000002</v>
      </c>
      <c r="P17" s="78"/>
      <c r="Q17" s="78">
        <v>0</v>
      </c>
      <c r="R17" s="78">
        <f t="shared" si="3"/>
        <v>0</v>
      </c>
      <c r="S17" s="78"/>
      <c r="T17" s="78">
        <v>5200000</v>
      </c>
      <c r="U17" s="78">
        <f t="shared" si="4"/>
        <v>170672.65000000002</v>
      </c>
      <c r="V17" s="78"/>
      <c r="W17" s="78"/>
      <c r="X17" s="78"/>
      <c r="Y17" s="78"/>
      <c r="Z17" s="78"/>
      <c r="AA17" s="78"/>
      <c r="AB17" s="78"/>
      <c r="AC17" s="82">
        <f t="shared" si="5"/>
        <v>0</v>
      </c>
      <c r="AD17" s="78"/>
      <c r="AE17" s="78"/>
    </row>
    <row r="18" spans="1:31" ht="56.25">
      <c r="A18" s="75" t="s">
        <v>40</v>
      </c>
      <c r="B18" s="83" t="s">
        <v>88</v>
      </c>
      <c r="C18" s="88" t="s">
        <v>89</v>
      </c>
      <c r="D18" s="78">
        <v>13275000</v>
      </c>
      <c r="E18" s="195" t="s">
        <v>87</v>
      </c>
      <c r="F18" s="196">
        <v>43936</v>
      </c>
      <c r="G18" s="81"/>
      <c r="H18" s="78">
        <v>0</v>
      </c>
      <c r="I18" s="78"/>
      <c r="J18" s="78"/>
      <c r="K18" s="78"/>
      <c r="L18" s="85">
        <v>100096.41</v>
      </c>
      <c r="M18" s="78"/>
      <c r="N18" s="78">
        <v>13275000</v>
      </c>
      <c r="O18" s="85">
        <f>9686.75+96867.49+100096.41</f>
        <v>206650.65000000002</v>
      </c>
      <c r="P18" s="78"/>
      <c r="Q18" s="78"/>
      <c r="R18" s="78">
        <f t="shared" si="3"/>
        <v>100096.41</v>
      </c>
      <c r="S18" s="78"/>
      <c r="T18" s="78"/>
      <c r="U18" s="78">
        <f t="shared" si="4"/>
        <v>206650.65000000002</v>
      </c>
      <c r="V18" s="78"/>
      <c r="W18" s="78"/>
      <c r="X18" s="78"/>
      <c r="Y18" s="78"/>
      <c r="Z18" s="78"/>
      <c r="AA18" s="78"/>
      <c r="AB18" s="78"/>
      <c r="AC18" s="82">
        <f t="shared" si="5"/>
        <v>13275000</v>
      </c>
      <c r="AD18" s="78"/>
      <c r="AE18" s="78"/>
    </row>
    <row r="19" spans="1:31" ht="30.75">
      <c r="A19" s="89"/>
      <c r="B19" s="90" t="s">
        <v>46</v>
      </c>
      <c r="C19" s="72"/>
      <c r="D19" s="91">
        <f>SUM(D15:D18)</f>
        <v>55375000</v>
      </c>
      <c r="E19" s="72"/>
      <c r="F19" s="72"/>
      <c r="G19" s="72"/>
      <c r="H19" s="91">
        <f>SUM(H15:H18)</f>
        <v>40600000</v>
      </c>
      <c r="I19" s="91">
        <f>SUM(I15:I18)</f>
        <v>0</v>
      </c>
      <c r="J19" s="91">
        <f>SUM(J15:J18)</f>
        <v>0</v>
      </c>
      <c r="K19" s="91">
        <f>SUM(K15:K18)</f>
        <v>0</v>
      </c>
      <c r="L19" s="91">
        <f>SUM(L15:L18)</f>
        <v>264471.29000000004</v>
      </c>
      <c r="M19" s="91">
        <f>SUM(M15:M18)</f>
        <v>0</v>
      </c>
      <c r="N19" s="91">
        <f>SUM(N15:N18)</f>
        <v>13275000</v>
      </c>
      <c r="O19" s="91">
        <f>SUM(O15:O18)</f>
        <v>1813661.2399999998</v>
      </c>
      <c r="P19" s="91">
        <f>SUM(P15:P18)</f>
        <v>0</v>
      </c>
      <c r="Q19" s="91">
        <f>SUM(Q15:Q18)</f>
        <v>12400000</v>
      </c>
      <c r="R19" s="91">
        <f>SUM(R15:R18)</f>
        <v>264471.29000000004</v>
      </c>
      <c r="S19" s="91">
        <f>SUM(S15:S18)</f>
        <v>0</v>
      </c>
      <c r="T19" s="91">
        <f>SUM(T15:T18)</f>
        <v>30600000</v>
      </c>
      <c r="U19" s="91">
        <f>SUM(U15:U18)</f>
        <v>1813661.2399999998</v>
      </c>
      <c r="V19" s="91">
        <f>SUM(V15:V18)</f>
        <v>0</v>
      </c>
      <c r="W19" s="91">
        <f>SUM(W15:W18)</f>
        <v>0</v>
      </c>
      <c r="X19" s="91">
        <f>SUM(X15:X18)</f>
        <v>0</v>
      </c>
      <c r="Y19" s="91">
        <f>SUM(Y15:Y18)</f>
        <v>0</v>
      </c>
      <c r="Z19" s="91">
        <f>SUM(Z15:Z18)</f>
        <v>0</v>
      </c>
      <c r="AA19" s="91">
        <f>SUM(AA15:AA18)</f>
        <v>0</v>
      </c>
      <c r="AB19" s="91">
        <f>SUM(AB15:AB18)</f>
        <v>0</v>
      </c>
      <c r="AC19" s="91">
        <f>SUM(AC15:AC18)</f>
        <v>23275000</v>
      </c>
      <c r="AD19" s="91">
        <f>SUM(AD15:AD18)</f>
        <v>0</v>
      </c>
      <c r="AE19" s="91">
        <f>SUM(AE15:AE18)</f>
        <v>0</v>
      </c>
    </row>
    <row r="20" spans="1:31" ht="28.5" customHeight="1">
      <c r="A20" s="92" t="s">
        <v>47</v>
      </c>
      <c r="B20" s="74" t="s">
        <v>48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1" ht="26.25">
      <c r="A21" s="93"/>
      <c r="B21" s="94" t="s">
        <v>49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7"/>
    </row>
    <row r="22" spans="1:31" ht="30.75">
      <c r="A22" s="98"/>
      <c r="B22" s="99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3"/>
    </row>
    <row r="23" spans="1:31" ht="30.75">
      <c r="A23" s="104"/>
      <c r="B23" s="105" t="s">
        <v>50</v>
      </c>
      <c r="C23" s="106"/>
      <c r="D23" s="107">
        <f>D22</f>
        <v>0</v>
      </c>
      <c r="E23" s="107"/>
      <c r="F23" s="107"/>
      <c r="G23" s="107"/>
      <c r="H23" s="107">
        <f>SUM(H22:H22)</f>
        <v>0</v>
      </c>
      <c r="I23" s="107">
        <f>SUM(I22:I22)</f>
        <v>0</v>
      </c>
      <c r="J23" s="107">
        <f>SUM(J22:J22)</f>
        <v>0</v>
      </c>
      <c r="K23" s="107">
        <f>SUM(K22:K22)</f>
        <v>0</v>
      </c>
      <c r="L23" s="107">
        <f>SUM(L22:L22)</f>
        <v>0</v>
      </c>
      <c r="M23" s="107">
        <f>SUM(M22:M22)</f>
        <v>0</v>
      </c>
      <c r="N23" s="107">
        <f>SUM(N22:N22)</f>
        <v>0</v>
      </c>
      <c r="O23" s="107">
        <f>SUM(O22:O22)</f>
        <v>0</v>
      </c>
      <c r="P23" s="107">
        <f>SUM(P22:P22)</f>
        <v>0</v>
      </c>
      <c r="Q23" s="107">
        <f>SUM(Q22:Q22)</f>
        <v>0</v>
      </c>
      <c r="R23" s="107">
        <f>SUM(R22:R22)</f>
        <v>0</v>
      </c>
      <c r="S23" s="107">
        <f>SUM(S22:S22)</f>
        <v>0</v>
      </c>
      <c r="T23" s="107">
        <f>SUM(T22:T22)</f>
        <v>0</v>
      </c>
      <c r="U23" s="107">
        <f>SUM(U22:U22)</f>
        <v>0</v>
      </c>
      <c r="V23" s="107">
        <f>SUM(V22:V22)</f>
        <v>0</v>
      </c>
      <c r="W23" s="107">
        <f>SUM(W22:W22)</f>
        <v>0</v>
      </c>
      <c r="X23" s="107">
        <f>SUM(X22:X22)</f>
        <v>0</v>
      </c>
      <c r="Y23" s="107">
        <f>SUM(Y22:Y22)</f>
        <v>0</v>
      </c>
      <c r="Z23" s="107">
        <f>SUM(Z22:Z22)</f>
        <v>0</v>
      </c>
      <c r="AA23" s="107">
        <f>SUM(AA22:AA22)</f>
        <v>0</v>
      </c>
      <c r="AB23" s="107">
        <f>SUM(AB22:AB22)</f>
        <v>0</v>
      </c>
      <c r="AC23" s="107">
        <f>SUM(AC22:AC22)</f>
        <v>0</v>
      </c>
      <c r="AD23" s="107">
        <f>SUM(AD22:AD22)</f>
        <v>0</v>
      </c>
      <c r="AE23" s="108">
        <f>SUM(AE22:AE22)</f>
        <v>0</v>
      </c>
    </row>
    <row r="24" spans="1:31" ht="30.75">
      <c r="A24" s="109"/>
      <c r="B24" s="110" t="s">
        <v>51</v>
      </c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4"/>
    </row>
    <row r="25" spans="1:31" ht="30.75">
      <c r="A25" s="98"/>
      <c r="B25" s="115"/>
      <c r="C25" s="116"/>
      <c r="D25" s="117"/>
      <c r="E25" s="79"/>
      <c r="F25" s="80"/>
      <c r="G25" s="101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>
        <f>N25</f>
        <v>0</v>
      </c>
      <c r="U25" s="82"/>
      <c r="V25" s="82"/>
      <c r="W25" s="82"/>
      <c r="X25" s="82"/>
      <c r="Y25" s="82"/>
      <c r="Z25" s="82"/>
      <c r="AA25" s="82"/>
      <c r="AB25" s="82"/>
      <c r="AC25" s="82">
        <f>H25+N25-T25</f>
        <v>0</v>
      </c>
      <c r="AD25" s="82">
        <f>L25+O25-R25-U25</f>
        <v>0</v>
      </c>
      <c r="AE25" s="118"/>
    </row>
    <row r="26" spans="1:31" ht="30.75">
      <c r="A26" s="98"/>
      <c r="B26" s="119" t="s">
        <v>54</v>
      </c>
      <c r="C26" s="100"/>
      <c r="D26" s="120">
        <f>D25</f>
        <v>0</v>
      </c>
      <c r="E26" s="121"/>
      <c r="F26" s="121"/>
      <c r="G26" s="121"/>
      <c r="H26" s="120">
        <f>SUM(H25)</f>
        <v>0</v>
      </c>
      <c r="I26" s="120">
        <f>SUM(I25)</f>
        <v>0</v>
      </c>
      <c r="J26" s="120">
        <f>SUM(J25)</f>
        <v>0</v>
      </c>
      <c r="K26" s="120">
        <f>SUM(K25)</f>
        <v>0</v>
      </c>
      <c r="L26" s="120">
        <f>SUM(L25)</f>
        <v>0</v>
      </c>
      <c r="M26" s="120">
        <f>SUM(M25)</f>
        <v>0</v>
      </c>
      <c r="N26" s="120">
        <f>SUM(N25)</f>
        <v>0</v>
      </c>
      <c r="O26" s="120">
        <f>SUM(O25)</f>
        <v>0</v>
      </c>
      <c r="P26" s="120">
        <f>SUM(P25)</f>
        <v>0</v>
      </c>
      <c r="Q26" s="120">
        <f>SUM(Q25)</f>
        <v>0</v>
      </c>
      <c r="R26" s="120">
        <f>SUM(R25)</f>
        <v>0</v>
      </c>
      <c r="S26" s="120">
        <f>SUM(S25)</f>
        <v>0</v>
      </c>
      <c r="T26" s="120">
        <f>SUM(T25)</f>
        <v>0</v>
      </c>
      <c r="U26" s="120">
        <f>SUM(U25)</f>
        <v>0</v>
      </c>
      <c r="V26" s="120">
        <f>SUM(V25)</f>
        <v>0</v>
      </c>
      <c r="W26" s="120">
        <f>SUM(W25)</f>
        <v>0</v>
      </c>
      <c r="X26" s="120">
        <f>SUM(X25)</f>
        <v>0</v>
      </c>
      <c r="Y26" s="120">
        <f>SUM(Y25)</f>
        <v>0</v>
      </c>
      <c r="Z26" s="120">
        <f>SUM(Z25)</f>
        <v>0</v>
      </c>
      <c r="AA26" s="120">
        <f>SUM(AA25)</f>
        <v>0</v>
      </c>
      <c r="AB26" s="120">
        <f>SUM(AB25)</f>
        <v>0</v>
      </c>
      <c r="AC26" s="120">
        <f>SUM(AC25)</f>
        <v>0</v>
      </c>
      <c r="AD26" s="120">
        <f>SUM(AD25)</f>
        <v>0</v>
      </c>
      <c r="AE26" s="122">
        <f>SUM(AE25)</f>
        <v>0</v>
      </c>
    </row>
    <row r="27" spans="1:31" ht="30.75">
      <c r="A27" s="123"/>
      <c r="B27" s="124"/>
      <c r="C27" s="125"/>
      <c r="D27" s="126"/>
      <c r="E27" s="127"/>
      <c r="F27" s="127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9"/>
    </row>
    <row r="28" spans="1:31" ht="30.75">
      <c r="A28" s="130"/>
      <c r="B28" s="131" t="s">
        <v>55</v>
      </c>
      <c r="C28" s="132"/>
      <c r="D28" s="91">
        <f>D23+D26</f>
        <v>0</v>
      </c>
      <c r="E28" s="91"/>
      <c r="F28" s="91"/>
      <c r="G28" s="91"/>
      <c r="H28" s="91">
        <f>H23+H26</f>
        <v>0</v>
      </c>
      <c r="I28" s="91">
        <f>I23+I26</f>
        <v>0</v>
      </c>
      <c r="J28" s="91">
        <f>J23+J26</f>
        <v>0</v>
      </c>
      <c r="K28" s="91">
        <f>K23+K26</f>
        <v>0</v>
      </c>
      <c r="L28" s="91">
        <f>L23+L26</f>
        <v>0</v>
      </c>
      <c r="M28" s="91">
        <f>M23+M26</f>
        <v>0</v>
      </c>
      <c r="N28" s="91">
        <f>N23+N26</f>
        <v>0</v>
      </c>
      <c r="O28" s="91">
        <f>O23+O26</f>
        <v>0</v>
      </c>
      <c r="P28" s="91">
        <f>P23+P26</f>
        <v>0</v>
      </c>
      <c r="Q28" s="91">
        <f>Q23+Q26</f>
        <v>0</v>
      </c>
      <c r="R28" s="91">
        <f>R23+R26</f>
        <v>0</v>
      </c>
      <c r="S28" s="91">
        <f>S23+S26</f>
        <v>0</v>
      </c>
      <c r="T28" s="91">
        <f>T23+T26</f>
        <v>0</v>
      </c>
      <c r="U28" s="91">
        <f>U23+U26</f>
        <v>0</v>
      </c>
      <c r="V28" s="91">
        <f>V23+V26</f>
        <v>0</v>
      </c>
      <c r="W28" s="91">
        <f>W23+W26</f>
        <v>0</v>
      </c>
      <c r="X28" s="91">
        <f>X23+X26</f>
        <v>0</v>
      </c>
      <c r="Y28" s="91">
        <f>Y23+Y26</f>
        <v>0</v>
      </c>
      <c r="Z28" s="91">
        <f>Z23+Z26</f>
        <v>0</v>
      </c>
      <c r="AA28" s="91">
        <f>AA23+AA26</f>
        <v>0</v>
      </c>
      <c r="AB28" s="91">
        <f>AB23+AB26</f>
        <v>0</v>
      </c>
      <c r="AC28" s="91">
        <f>AC23+AC26</f>
        <v>0</v>
      </c>
      <c r="AD28" s="91">
        <f>AD23+AD26</f>
        <v>0</v>
      </c>
      <c r="AE28" s="133">
        <f>AE23+AE26</f>
        <v>0</v>
      </c>
    </row>
    <row r="29" spans="1:31" ht="28.5">
      <c r="A29" s="134" t="s">
        <v>56</v>
      </c>
      <c r="B29" s="135" t="s">
        <v>57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ht="26.25">
      <c r="A30" s="136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37"/>
    </row>
    <row r="31" spans="1:31" ht="26.25">
      <c r="A31" s="138"/>
      <c r="B31" s="139" t="s">
        <v>58</v>
      </c>
      <c r="C31" s="139"/>
      <c r="D31" s="139"/>
      <c r="E31" s="139"/>
      <c r="F31" s="139"/>
      <c r="G31" s="139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25"/>
      <c r="AD31" s="125"/>
      <c r="AE31" s="141"/>
    </row>
    <row r="32" spans="1:31" ht="30.75">
      <c r="A32" s="142"/>
      <c r="B32" s="143" t="s">
        <v>59</v>
      </c>
      <c r="C32" s="144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</row>
    <row r="33" spans="1:31" ht="30.75">
      <c r="A33" s="148"/>
      <c r="B33" s="149" t="s">
        <v>60</v>
      </c>
      <c r="C33" s="150"/>
      <c r="D33" s="151">
        <f>D19+D28+D32</f>
        <v>55375000</v>
      </c>
      <c r="E33" s="151"/>
      <c r="F33" s="151"/>
      <c r="G33" s="151"/>
      <c r="H33" s="151">
        <f>H19+H28+H32</f>
        <v>40600000</v>
      </c>
      <c r="I33" s="151">
        <f>I19+I28+I32</f>
        <v>0</v>
      </c>
      <c r="J33" s="151">
        <f>J19+J28+J32</f>
        <v>0</v>
      </c>
      <c r="K33" s="151">
        <f>K19+K28+K32</f>
        <v>0</v>
      </c>
      <c r="L33" s="151">
        <f>L19+L28+L32</f>
        <v>264471.29000000004</v>
      </c>
      <c r="M33" s="151">
        <f>M19+M28+M32</f>
        <v>0</v>
      </c>
      <c r="N33" s="151">
        <f>N19+N28+N32</f>
        <v>13275000</v>
      </c>
      <c r="O33" s="151">
        <f>O19+O28+O32</f>
        <v>1813661.2399999998</v>
      </c>
      <c r="P33" s="151">
        <f>P19+P28+P32</f>
        <v>0</v>
      </c>
      <c r="Q33" s="151">
        <f>Q19+Q28+Q32</f>
        <v>12400000</v>
      </c>
      <c r="R33" s="151">
        <f>R19+R28+R32</f>
        <v>264471.29000000004</v>
      </c>
      <c r="S33" s="151">
        <f>S19+S28+S32</f>
        <v>0</v>
      </c>
      <c r="T33" s="151">
        <f>T19+T28+T32</f>
        <v>30600000</v>
      </c>
      <c r="U33" s="151">
        <f>U19+U28+U32</f>
        <v>1813661.2399999998</v>
      </c>
      <c r="V33" s="151">
        <f>V19+V28+V32</f>
        <v>0</v>
      </c>
      <c r="W33" s="151">
        <f>W19+W28+W32</f>
        <v>0</v>
      </c>
      <c r="X33" s="151">
        <f>X19+X28+X32</f>
        <v>0</v>
      </c>
      <c r="Y33" s="151">
        <f>Y19+Y28+Y32</f>
        <v>0</v>
      </c>
      <c r="Z33" s="151">
        <f>Z19+Z28+Z32</f>
        <v>0</v>
      </c>
      <c r="AA33" s="151">
        <f>AA19+AA28+AA32</f>
        <v>0</v>
      </c>
      <c r="AB33" s="151">
        <f>AB19+AB28+AB32</f>
        <v>0</v>
      </c>
      <c r="AC33" s="151">
        <f>AC19+AC28+AC32</f>
        <v>23275000</v>
      </c>
      <c r="AD33" s="151">
        <f>AD19+AD28+AD32</f>
        <v>0</v>
      </c>
      <c r="AE33" s="151">
        <f>AE19+AE28+AE32</f>
        <v>0</v>
      </c>
    </row>
    <row r="34" spans="1:31" ht="16.5">
      <c r="A34" s="152"/>
      <c r="B34" s="153"/>
      <c r="C34" s="153"/>
      <c r="D34" s="154"/>
      <c r="E34" s="155"/>
      <c r="F34" s="155"/>
      <c r="G34" s="155"/>
      <c r="H34" s="155"/>
      <c r="I34" s="155"/>
      <c r="J34" s="155"/>
      <c r="K34" s="154"/>
      <c r="L34" s="155"/>
      <c r="M34" s="155"/>
      <c r="N34" s="154"/>
      <c r="O34" s="155"/>
      <c r="P34" s="155"/>
      <c r="Q34" s="155"/>
      <c r="R34" s="155"/>
      <c r="S34" s="155"/>
      <c r="T34" s="155"/>
      <c r="U34" s="155"/>
      <c r="V34" s="155"/>
      <c r="W34" s="154"/>
      <c r="X34" s="155"/>
      <c r="Y34" s="155"/>
      <c r="Z34" s="154"/>
      <c r="AA34" s="155"/>
      <c r="AB34" s="155"/>
      <c r="AC34" s="155"/>
      <c r="AD34" s="155"/>
      <c r="AE34" s="155"/>
    </row>
    <row r="35" spans="1:31" ht="16.5">
      <c r="A35" s="152"/>
      <c r="B35" s="153"/>
      <c r="C35" s="153"/>
      <c r="D35" s="154"/>
      <c r="E35" s="155"/>
      <c r="F35" s="155"/>
      <c r="G35" s="155"/>
      <c r="H35" s="155"/>
      <c r="I35" s="155"/>
      <c r="J35" s="155"/>
      <c r="K35" s="154"/>
      <c r="L35" s="155"/>
      <c r="M35" s="155"/>
      <c r="N35" s="154"/>
      <c r="O35" s="155"/>
      <c r="P35" s="155"/>
      <c r="Q35" s="155"/>
      <c r="R35" s="155"/>
      <c r="S35" s="155"/>
      <c r="T35" s="155"/>
      <c r="U35" s="155"/>
      <c r="V35" s="155"/>
      <c r="W35" s="154"/>
      <c r="X35" s="155"/>
      <c r="Y35" s="155"/>
      <c r="Z35" s="154"/>
      <c r="AA35" s="155"/>
      <c r="AB35" s="155"/>
      <c r="AC35" s="155"/>
      <c r="AD35" s="155"/>
      <c r="AE35" s="155"/>
    </row>
    <row r="36" spans="1:31" ht="16.5">
      <c r="A36" s="152"/>
      <c r="B36" s="153"/>
      <c r="C36" s="153"/>
      <c r="D36" s="154"/>
      <c r="E36" s="155"/>
      <c r="F36" s="155"/>
      <c r="G36" s="155"/>
      <c r="H36" s="155"/>
      <c r="I36" s="155"/>
      <c r="J36" s="155"/>
      <c r="K36" s="154"/>
      <c r="L36" s="155"/>
      <c r="M36" s="155"/>
      <c r="N36" s="154"/>
      <c r="O36" s="155"/>
      <c r="P36" s="155"/>
      <c r="Q36" s="155"/>
      <c r="R36" s="155"/>
      <c r="S36" s="155"/>
      <c r="T36" s="155"/>
      <c r="U36" s="155"/>
      <c r="V36" s="155"/>
      <c r="W36" s="154"/>
      <c r="X36" s="155"/>
      <c r="Y36" s="155"/>
      <c r="Z36" s="154"/>
      <c r="AA36" s="155"/>
      <c r="AB36" s="155"/>
      <c r="AC36" s="155"/>
      <c r="AD36" s="155"/>
      <c r="AE36" s="155"/>
    </row>
    <row r="37" spans="1:31" ht="16.5">
      <c r="A37" s="152"/>
      <c r="B37" s="153"/>
      <c r="C37" s="153"/>
      <c r="D37" s="154"/>
      <c r="E37" s="155"/>
      <c r="F37" s="155"/>
      <c r="G37" s="155"/>
      <c r="H37" s="155"/>
      <c r="I37" s="155"/>
      <c r="J37" s="155"/>
      <c r="K37" s="154"/>
      <c r="L37" s="155"/>
      <c r="M37" s="155"/>
      <c r="N37" s="154"/>
      <c r="O37" s="155"/>
      <c r="P37" s="155"/>
      <c r="Q37" s="155"/>
      <c r="R37" s="155"/>
      <c r="S37" s="155"/>
      <c r="T37" s="155"/>
      <c r="U37" s="155"/>
      <c r="V37" s="155"/>
      <c r="W37" s="154"/>
      <c r="X37" s="155"/>
      <c r="Y37" s="155"/>
      <c r="Z37" s="154"/>
      <c r="AA37" s="155"/>
      <c r="AB37" s="155"/>
      <c r="AC37" s="155"/>
      <c r="AD37" s="155"/>
      <c r="AE37" s="155"/>
    </row>
    <row r="38" spans="1:31" ht="16.5">
      <c r="A38" s="152"/>
      <c r="B38" s="153"/>
      <c r="C38" s="153"/>
      <c r="D38" s="154"/>
      <c r="E38" s="155"/>
      <c r="F38" s="155"/>
      <c r="G38" s="155"/>
      <c r="H38" s="155"/>
      <c r="I38" s="155"/>
      <c r="J38" s="155"/>
      <c r="K38" s="154"/>
      <c r="L38" s="155"/>
      <c r="M38" s="155"/>
      <c r="N38" s="154"/>
      <c r="O38" s="155"/>
      <c r="P38" s="155"/>
      <c r="Q38" s="155"/>
      <c r="R38" s="155"/>
      <c r="S38" s="155"/>
      <c r="T38" s="155"/>
      <c r="U38" s="155"/>
      <c r="V38" s="155"/>
      <c r="W38" s="154"/>
      <c r="X38" s="155"/>
      <c r="Y38" s="155"/>
      <c r="Z38" s="154"/>
      <c r="AA38" s="155"/>
      <c r="AB38" s="155"/>
      <c r="AC38" s="155"/>
      <c r="AD38" s="155"/>
      <c r="AE38" s="155"/>
    </row>
    <row r="39" spans="1:31" ht="16.5">
      <c r="A39" s="152"/>
      <c r="B39" s="153"/>
      <c r="C39" s="153"/>
      <c r="D39" s="154"/>
      <c r="E39" s="155"/>
      <c r="F39" s="155"/>
      <c r="G39" s="155"/>
      <c r="H39" s="155"/>
      <c r="I39" s="155"/>
      <c r="J39" s="155"/>
      <c r="K39" s="154"/>
      <c r="L39" s="155"/>
      <c r="M39" s="155"/>
      <c r="N39" s="154"/>
      <c r="O39" s="155"/>
      <c r="P39" s="155"/>
      <c r="Q39" s="155"/>
      <c r="R39" s="155"/>
      <c r="S39" s="155"/>
      <c r="T39" s="155"/>
      <c r="U39" s="155"/>
      <c r="V39" s="155"/>
      <c r="W39" s="154"/>
      <c r="X39" s="155"/>
      <c r="Y39" s="155"/>
      <c r="Z39" s="154"/>
      <c r="AA39" s="155"/>
      <c r="AB39" s="155"/>
      <c r="AC39" s="155"/>
      <c r="AD39" s="155"/>
      <c r="AE39" s="155"/>
    </row>
    <row r="40" spans="1:31" ht="16.5">
      <c r="A40" s="152"/>
      <c r="B40" s="153"/>
      <c r="C40" s="153"/>
      <c r="D40" s="154"/>
      <c r="E40" s="155"/>
      <c r="F40" s="155"/>
      <c r="G40" s="155"/>
      <c r="H40" s="155"/>
      <c r="I40" s="155"/>
      <c r="J40" s="155"/>
      <c r="K40" s="154"/>
      <c r="L40" s="155"/>
      <c r="M40" s="155"/>
      <c r="N40" s="154"/>
      <c r="O40" s="155"/>
      <c r="P40" s="155"/>
      <c r="Q40" s="155"/>
      <c r="R40" s="155"/>
      <c r="S40" s="155"/>
      <c r="T40" s="155"/>
      <c r="U40" s="155"/>
      <c r="V40" s="155"/>
      <c r="W40" s="154"/>
      <c r="X40" s="155"/>
      <c r="Y40" s="155"/>
      <c r="Z40" s="154"/>
      <c r="AA40" s="155"/>
      <c r="AB40" s="155"/>
      <c r="AC40" s="155"/>
      <c r="AD40" s="155"/>
      <c r="AE40" s="155"/>
    </row>
    <row r="41" spans="1:31" ht="16.5">
      <c r="A41" s="152"/>
      <c r="B41" s="153"/>
      <c r="C41" s="153"/>
      <c r="D41" s="155"/>
      <c r="E41" s="155"/>
      <c r="F41" s="155"/>
      <c r="G41" s="155"/>
      <c r="H41" s="155"/>
      <c r="I41" s="155"/>
      <c r="J41" s="155"/>
      <c r="K41" s="154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1:31" ht="16.5">
      <c r="A42" s="152"/>
      <c r="B42" s="153"/>
      <c r="C42" s="153"/>
      <c r="D42" s="155"/>
      <c r="E42" s="155"/>
      <c r="F42" s="155"/>
      <c r="G42" s="155"/>
      <c r="H42" s="155"/>
      <c r="I42" s="155"/>
      <c r="J42" s="155"/>
      <c r="K42" s="154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1:31" ht="16.5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</row>
    <row r="44" spans="1:31" ht="30.75">
      <c r="A44" s="156"/>
      <c r="B44" s="156"/>
      <c r="C44" s="1"/>
      <c r="D44" s="157" t="s">
        <v>83</v>
      </c>
      <c r="E44" s="157"/>
      <c r="F44" s="157"/>
      <c r="G44" s="157"/>
      <c r="H44" s="158" t="s">
        <v>62</v>
      </c>
      <c r="I44" s="159"/>
      <c r="J44" s="158"/>
      <c r="K44" s="158" t="s">
        <v>84</v>
      </c>
      <c r="L44" s="158"/>
      <c r="M44" s="158"/>
      <c r="N44" s="160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</row>
    <row r="45" spans="1:31" ht="30.75">
      <c r="A45" s="156"/>
      <c r="B45" s="156"/>
      <c r="C45" s="1"/>
      <c r="D45" s="1"/>
      <c r="E45" s="159"/>
      <c r="F45" s="159"/>
      <c r="G45" s="159"/>
      <c r="H45" s="161"/>
      <c r="I45" s="161"/>
      <c r="J45" s="162"/>
      <c r="K45" s="163"/>
      <c r="L45" s="158"/>
      <c r="M45" s="158"/>
      <c r="N45" s="4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</row>
    <row r="46" spans="1:31" ht="24">
      <c r="A46" s="156"/>
      <c r="B46" s="156"/>
      <c r="C46" s="1"/>
      <c r="D46" s="164"/>
      <c r="E46" s="165"/>
      <c r="F46" s="164"/>
      <c r="G46" s="164"/>
      <c r="H46" s="166"/>
      <c r="I46" s="166"/>
      <c r="J46" s="167"/>
      <c r="K46" s="168"/>
      <c r="L46" s="167"/>
      <c r="M46" s="165"/>
      <c r="N46" s="166"/>
      <c r="O46" s="166"/>
      <c r="P46" s="166"/>
      <c r="Q46" s="16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</row>
    <row r="47" spans="1:31" ht="30.75">
      <c r="A47" s="156"/>
      <c r="B47" s="1"/>
      <c r="C47" s="169" t="s">
        <v>64</v>
      </c>
      <c r="D47" s="1"/>
      <c r="E47" s="159"/>
      <c r="F47" s="159"/>
      <c r="G47" s="159"/>
      <c r="H47" s="161"/>
      <c r="I47" s="161"/>
      <c r="J47" s="162"/>
      <c r="K47" s="163"/>
      <c r="L47" s="158"/>
      <c r="M47" s="158"/>
      <c r="N47" s="4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</row>
    <row r="48" spans="1:31" ht="30.75">
      <c r="A48" s="156"/>
      <c r="B48" s="1"/>
      <c r="C48" s="1"/>
      <c r="D48" s="1"/>
      <c r="E48" s="159"/>
      <c r="F48" s="159"/>
      <c r="G48" s="159"/>
      <c r="H48" s="161"/>
      <c r="I48" s="161"/>
      <c r="J48" s="170"/>
      <c r="K48" s="163"/>
      <c r="L48" s="158"/>
      <c r="M48" s="158"/>
      <c r="N48" s="4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</row>
    <row r="49" spans="1:31" ht="30.75">
      <c r="A49" s="156"/>
      <c r="B49" s="156"/>
      <c r="C49" s="1"/>
      <c r="D49" s="157" t="s">
        <v>65</v>
      </c>
      <c r="E49" s="157"/>
      <c r="F49" s="171"/>
      <c r="G49" s="171"/>
      <c r="H49" s="158" t="s">
        <v>62</v>
      </c>
      <c r="I49" s="159"/>
      <c r="J49" s="158"/>
      <c r="K49" s="158" t="s">
        <v>66</v>
      </c>
      <c r="L49" s="158"/>
      <c r="M49" s="158"/>
      <c r="N49" s="4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</row>
    <row r="50" spans="1:31" ht="24">
      <c r="A50" s="156"/>
      <c r="B50" s="156"/>
      <c r="C50" s="172"/>
      <c r="D50" s="172"/>
      <c r="E50" s="172"/>
      <c r="F50" s="173"/>
      <c r="G50" s="173"/>
      <c r="H50" s="172"/>
      <c r="I50" s="172"/>
      <c r="J50" s="172"/>
      <c r="K50" s="172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</row>
    <row r="51" spans="1:31" ht="16.5">
      <c r="A51" s="156"/>
      <c r="B51" s="156"/>
      <c r="C51" s="156"/>
      <c r="D51" s="156"/>
      <c r="E51" s="156"/>
      <c r="F51" s="174"/>
      <c r="G51" s="174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</row>
    <row r="52" spans="1:31" ht="16.5">
      <c r="A52" s="156"/>
      <c r="B52" s="156"/>
      <c r="C52" s="156"/>
      <c r="D52" s="156"/>
      <c r="E52" s="156"/>
      <c r="F52" s="175"/>
      <c r="G52" s="175"/>
      <c r="H52" s="176"/>
      <c r="I52" s="17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</row>
    <row r="53" spans="1:31" ht="16.5">
      <c r="A53" s="156"/>
      <c r="B53" s="177"/>
      <c r="C53" s="1"/>
      <c r="D53" s="1"/>
      <c r="E53" s="1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</row>
    <row r="54" spans="1:31" ht="30.75">
      <c r="A54" s="156"/>
      <c r="B54" s="178" t="s">
        <v>72</v>
      </c>
      <c r="C54" s="179"/>
      <c r="D54" s="180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</row>
    <row r="55" spans="1:31" ht="26.25">
      <c r="A55" s="156"/>
      <c r="B55" s="179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</row>
    <row r="56" spans="1:31" ht="30.75">
      <c r="A56" s="156"/>
      <c r="B56" s="178" t="s">
        <v>73</v>
      </c>
      <c r="C56" s="179"/>
      <c r="D56" s="179"/>
      <c r="E56" s="181"/>
      <c r="F56" s="181"/>
      <c r="G56" s="181"/>
      <c r="H56" s="181"/>
      <c r="I56" s="181"/>
      <c r="J56" s="181"/>
      <c r="K56" s="181"/>
      <c r="L56" s="181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</row>
    <row r="57" spans="1:31" ht="26.25">
      <c r="A57" s="156"/>
      <c r="B57" s="179"/>
      <c r="C57" s="179"/>
      <c r="D57" s="182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</row>
    <row r="58" spans="1:31" ht="28.5">
      <c r="A58" s="156"/>
      <c r="B58" s="183">
        <v>43649</v>
      </c>
      <c r="C58" s="179"/>
      <c r="D58" s="184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</row>
    <row r="59" spans="1:31" ht="28.5">
      <c r="A59" s="156"/>
      <c r="B59" s="179"/>
      <c r="C59" s="179"/>
      <c r="D59" s="184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</row>
    <row r="60" spans="1:31" ht="28.5">
      <c r="A60" s="156"/>
      <c r="B60" s="186" t="s">
        <v>70</v>
      </c>
      <c r="C60" s="186"/>
      <c r="D60" s="18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0:AE20"/>
    <mergeCell ref="B29:AE29"/>
    <mergeCell ref="B31:G31"/>
    <mergeCell ref="D44:G44"/>
    <mergeCell ref="D49:E49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view="pageBreakPreview" zoomScale="42" zoomScaleNormal="50" zoomScaleSheetLayoutView="42" workbookViewId="0" topLeftCell="J7">
      <selection activeCell="T25" sqref="T25"/>
    </sheetView>
  </sheetViews>
  <sheetFormatPr defaultColWidth="10.28125" defaultRowHeight="12.75"/>
  <cols>
    <col min="1" max="1" width="11.421875" style="0" customWidth="1"/>
    <col min="2" max="2" width="46.28125" style="0" customWidth="1"/>
    <col min="3" max="3" width="25.7109375" style="0" customWidth="1"/>
    <col min="4" max="4" width="29.57421875" style="0" customWidth="1"/>
    <col min="5" max="5" width="34.00390625" style="0" customWidth="1"/>
    <col min="6" max="6" width="22.7109375" style="0" customWidth="1"/>
    <col min="7" max="7" width="23.00390625" style="0" customWidth="1"/>
    <col min="8" max="8" width="30.00390625" style="0" customWidth="1"/>
    <col min="9" max="10" width="11.421875" style="0" customWidth="1"/>
    <col min="11" max="11" width="31.140625" style="0" customWidth="1"/>
    <col min="12" max="12" width="29.57421875" style="0" customWidth="1"/>
    <col min="13" max="13" width="11.421875" style="0" customWidth="1"/>
    <col min="14" max="14" width="28.421875" style="0" customWidth="1"/>
    <col min="15" max="15" width="29.00390625" style="0" customWidth="1"/>
    <col min="16" max="16" width="11.421875" style="0" customWidth="1"/>
    <col min="17" max="17" width="29.421875" style="0" customWidth="1"/>
    <col min="18" max="18" width="26.140625" style="0" customWidth="1"/>
    <col min="19" max="19" width="11.421875" style="0" customWidth="1"/>
    <col min="20" max="20" width="33.140625" style="0" customWidth="1"/>
    <col min="21" max="21" width="26.140625" style="0" customWidth="1"/>
    <col min="22" max="28" width="11.421875" style="0" customWidth="1"/>
    <col min="29" max="29" width="35.421875" style="0" customWidth="1"/>
    <col min="30" max="30" width="23.71093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87" t="s">
        <v>75</v>
      </c>
      <c r="I6" s="187"/>
      <c r="J6" s="187"/>
      <c r="K6" s="188" t="s">
        <v>76</v>
      </c>
      <c r="L6" s="188"/>
      <c r="M6" s="188"/>
      <c r="N6" s="189" t="s">
        <v>77</v>
      </c>
      <c r="O6" s="189"/>
      <c r="P6" s="189"/>
      <c r="Q6" s="190" t="s">
        <v>78</v>
      </c>
      <c r="R6" s="190"/>
      <c r="S6" s="190"/>
      <c r="T6" s="191" t="s">
        <v>79</v>
      </c>
      <c r="U6" s="191"/>
      <c r="V6" s="191"/>
      <c r="W6" s="192" t="s">
        <v>80</v>
      </c>
      <c r="X6" s="192"/>
      <c r="Y6" s="192"/>
      <c r="Z6" s="193" t="s">
        <v>81</v>
      </c>
      <c r="AA6" s="193"/>
      <c r="AB6" s="193"/>
      <c r="AC6" s="194" t="s">
        <v>82</v>
      </c>
      <c r="AD6" s="194"/>
      <c r="AE6" s="194"/>
    </row>
    <row r="7" spans="1:31" ht="153">
      <c r="A7" s="12"/>
      <c r="B7" s="13"/>
      <c r="C7" s="13"/>
      <c r="D7" s="14"/>
      <c r="E7" s="15"/>
      <c r="F7" s="15"/>
      <c r="G7" s="16"/>
      <c r="H7" s="23" t="s">
        <v>19</v>
      </c>
      <c r="I7" s="24" t="s">
        <v>20</v>
      </c>
      <c r="J7" s="25" t="s">
        <v>21</v>
      </c>
      <c r="K7" s="26" t="s">
        <v>22</v>
      </c>
      <c r="L7" s="24" t="s">
        <v>20</v>
      </c>
      <c r="M7" s="26" t="s">
        <v>21</v>
      </c>
      <c r="N7" s="27" t="s">
        <v>19</v>
      </c>
      <c r="O7" s="24" t="s">
        <v>20</v>
      </c>
      <c r="P7" s="27" t="s">
        <v>21</v>
      </c>
      <c r="Q7" s="12" t="s">
        <v>22</v>
      </c>
      <c r="R7" s="28" t="s">
        <v>20</v>
      </c>
      <c r="S7" s="29" t="s">
        <v>21</v>
      </c>
      <c r="T7" s="26" t="s">
        <v>23</v>
      </c>
      <c r="U7" s="30" t="s">
        <v>20</v>
      </c>
      <c r="V7" s="31" t="s">
        <v>21</v>
      </c>
      <c r="W7" s="32" t="s">
        <v>23</v>
      </c>
      <c r="X7" s="33" t="s">
        <v>20</v>
      </c>
      <c r="Y7" s="32" t="s">
        <v>21</v>
      </c>
      <c r="Z7" s="32" t="s">
        <v>23</v>
      </c>
      <c r="AA7" s="33" t="s">
        <v>20</v>
      </c>
      <c r="AB7" s="34" t="s">
        <v>21</v>
      </c>
      <c r="AC7" s="26" t="s">
        <v>24</v>
      </c>
      <c r="AD7" s="30" t="s">
        <v>20</v>
      </c>
      <c r="AE7" s="26" t="s">
        <v>21</v>
      </c>
    </row>
    <row r="8" spans="1:31" ht="21.75">
      <c r="A8" s="35">
        <v>1</v>
      </c>
      <c r="B8" s="36">
        <v>2</v>
      </c>
      <c r="C8" s="36">
        <v>3</v>
      </c>
      <c r="D8" s="37">
        <v>4</v>
      </c>
      <c r="E8" s="38">
        <v>5</v>
      </c>
      <c r="F8" s="38">
        <v>6</v>
      </c>
      <c r="G8" s="39">
        <v>7</v>
      </c>
      <c r="H8" s="40">
        <v>8</v>
      </c>
      <c r="I8" s="41">
        <v>9</v>
      </c>
      <c r="J8" s="42">
        <v>10</v>
      </c>
      <c r="K8" s="40">
        <v>11</v>
      </c>
      <c r="L8" s="36">
        <v>12</v>
      </c>
      <c r="M8" s="43">
        <v>13</v>
      </c>
      <c r="N8" s="42">
        <v>14</v>
      </c>
      <c r="O8" s="36">
        <v>15</v>
      </c>
      <c r="P8" s="42">
        <v>16</v>
      </c>
      <c r="Q8" s="36">
        <v>17</v>
      </c>
      <c r="R8" s="41">
        <v>18</v>
      </c>
      <c r="S8" s="36">
        <v>19</v>
      </c>
      <c r="T8" s="44">
        <v>20</v>
      </c>
      <c r="U8" s="45">
        <v>21</v>
      </c>
      <c r="V8" s="46">
        <v>22</v>
      </c>
      <c r="W8" s="47">
        <v>23</v>
      </c>
      <c r="X8" s="48">
        <v>24</v>
      </c>
      <c r="Y8" s="47">
        <v>25</v>
      </c>
      <c r="Z8" s="47">
        <v>26</v>
      </c>
      <c r="AA8" s="48">
        <v>27</v>
      </c>
      <c r="AB8" s="49">
        <v>28</v>
      </c>
      <c r="AC8" s="50">
        <v>23</v>
      </c>
      <c r="AD8" s="45">
        <v>24</v>
      </c>
      <c r="AE8" s="35">
        <v>25</v>
      </c>
    </row>
    <row r="9" spans="1:31" ht="28.5">
      <c r="A9" s="51" t="s">
        <v>25</v>
      </c>
      <c r="B9" s="52" t="s">
        <v>26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26.25">
      <c r="A10" s="53"/>
      <c r="B10" s="54"/>
      <c r="C10" s="55"/>
      <c r="D10" s="55"/>
      <c r="E10" s="55"/>
      <c r="F10" s="56"/>
      <c r="G10" s="5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>
        <f aca="true" t="shared" si="0" ref="AC10:AC12">H10+N10-T10-Z10</f>
        <v>0</v>
      </c>
      <c r="AD10" s="57">
        <f aca="true" t="shared" si="1" ref="AD10:AD12">I10+Q10-U10-AA10</f>
        <v>0</v>
      </c>
      <c r="AE10" s="58">
        <f aca="true" t="shared" si="2" ref="AE10:AE12">J10+R10-V10-AB10</f>
        <v>0</v>
      </c>
    </row>
    <row r="11" spans="1:31" ht="26.25">
      <c r="A11" s="59"/>
      <c r="B11" s="60"/>
      <c r="C11" s="61"/>
      <c r="D11" s="61"/>
      <c r="E11" s="61"/>
      <c r="F11" s="61"/>
      <c r="G11" s="61"/>
      <c r="H11" s="62"/>
      <c r="I11" s="62"/>
      <c r="J11" s="62"/>
      <c r="K11" s="62"/>
      <c r="L11" s="62"/>
      <c r="M11" s="62"/>
      <c r="N11" s="57"/>
      <c r="O11" s="57"/>
      <c r="P11" s="57"/>
      <c r="Q11" s="62"/>
      <c r="R11" s="62"/>
      <c r="S11" s="62"/>
      <c r="T11" s="57"/>
      <c r="U11" s="57"/>
      <c r="V11" s="57"/>
      <c r="W11" s="62"/>
      <c r="X11" s="62"/>
      <c r="Y11" s="62"/>
      <c r="Z11" s="57"/>
      <c r="AA11" s="57"/>
      <c r="AB11" s="57"/>
      <c r="AC11" s="57">
        <f t="shared" si="0"/>
        <v>0</v>
      </c>
      <c r="AD11" s="57">
        <f t="shared" si="1"/>
        <v>0</v>
      </c>
      <c r="AE11" s="58">
        <f t="shared" si="2"/>
        <v>0</v>
      </c>
    </row>
    <row r="12" spans="1:31" ht="26.25">
      <c r="A12" s="63"/>
      <c r="B12" s="64" t="s">
        <v>27</v>
      </c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6"/>
      <c r="O12" s="66"/>
      <c r="P12" s="66"/>
      <c r="Q12" s="65"/>
      <c r="R12" s="65"/>
      <c r="S12" s="65"/>
      <c r="T12" s="66"/>
      <c r="U12" s="66"/>
      <c r="V12" s="66"/>
      <c r="W12" s="65"/>
      <c r="X12" s="65"/>
      <c r="Y12" s="65"/>
      <c r="Z12" s="66"/>
      <c r="AA12" s="66"/>
      <c r="AB12" s="66"/>
      <c r="AC12" s="66">
        <f t="shared" si="0"/>
        <v>0</v>
      </c>
      <c r="AD12" s="66">
        <f t="shared" si="1"/>
        <v>0</v>
      </c>
      <c r="AE12" s="67">
        <f t="shared" si="2"/>
        <v>0</v>
      </c>
    </row>
    <row r="13" spans="1:31" ht="26.25">
      <c r="A13" s="68"/>
      <c r="B13" s="69" t="s">
        <v>28</v>
      </c>
      <c r="C13" s="70"/>
      <c r="D13" s="71"/>
      <c r="E13" s="71"/>
      <c r="F13" s="71"/>
      <c r="G13" s="71"/>
      <c r="H13" s="72">
        <f>SUM(H10:H12)</f>
        <v>0</v>
      </c>
      <c r="I13" s="72">
        <f>SUM(I10:I12)</f>
        <v>0</v>
      </c>
      <c r="J13" s="72">
        <f>SUM(J10:J12)</f>
        <v>0</v>
      </c>
      <c r="K13" s="72">
        <f>SUM(K10:K12)</f>
        <v>0</v>
      </c>
      <c r="L13" s="72">
        <f>SUM(L10:L12)</f>
        <v>0</v>
      </c>
      <c r="M13" s="72">
        <f>SUM(M10:M12)</f>
        <v>0</v>
      </c>
      <c r="N13" s="72">
        <f>SUM(N10:N12)</f>
        <v>0</v>
      </c>
      <c r="O13" s="72">
        <f>SUM(O10:O12)</f>
        <v>0</v>
      </c>
      <c r="P13" s="72">
        <f>SUM(P10:P12)</f>
        <v>0</v>
      </c>
      <c r="Q13" s="72">
        <f>SUM(Q10:Q12)</f>
        <v>0</v>
      </c>
      <c r="R13" s="72">
        <f>SUM(R10:R12)</f>
        <v>0</v>
      </c>
      <c r="S13" s="72">
        <f>SUM(S10:S12)</f>
        <v>0</v>
      </c>
      <c r="T13" s="72">
        <f>SUM(T10:T12)</f>
        <v>0</v>
      </c>
      <c r="U13" s="72">
        <f>SUM(U10:U12)</f>
        <v>0</v>
      </c>
      <c r="V13" s="72">
        <f>SUM(V10:V12)</f>
        <v>0</v>
      </c>
      <c r="W13" s="72">
        <f>SUM(W10:W12)</f>
        <v>0</v>
      </c>
      <c r="X13" s="72">
        <f>SUM(X10:X12)</f>
        <v>0</v>
      </c>
      <c r="Y13" s="72">
        <f>SUM(Y10:Y12)</f>
        <v>0</v>
      </c>
      <c r="Z13" s="72">
        <f>SUM(Z10:Z12)</f>
        <v>0</v>
      </c>
      <c r="AA13" s="72">
        <f>SUM(AA10:AA12)</f>
        <v>0</v>
      </c>
      <c r="AB13" s="72">
        <f>SUM(AB10:AB12)</f>
        <v>0</v>
      </c>
      <c r="AC13" s="72">
        <f>SUM(AC10:AC12)</f>
        <v>0</v>
      </c>
      <c r="AD13" s="72">
        <f>SUM(AD10:AD12)</f>
        <v>0</v>
      </c>
      <c r="AE13" s="73">
        <f>SUM(AE10:AE12)</f>
        <v>0</v>
      </c>
    </row>
    <row r="14" spans="1:31" ht="28.5">
      <c r="A14" s="51" t="s">
        <v>29</v>
      </c>
      <c r="B14" s="74" t="s">
        <v>30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39">
      <c r="A15" s="75" t="s">
        <v>31</v>
      </c>
      <c r="B15" s="83" t="s">
        <v>39</v>
      </c>
      <c r="C15" s="84" t="s">
        <v>37</v>
      </c>
      <c r="D15" s="78">
        <v>3000000</v>
      </c>
      <c r="E15" s="79" t="s">
        <v>34</v>
      </c>
      <c r="F15" s="80">
        <v>43607</v>
      </c>
      <c r="G15" s="81"/>
      <c r="H15" s="78">
        <v>3000000</v>
      </c>
      <c r="I15" s="78"/>
      <c r="J15" s="78"/>
      <c r="K15" s="78">
        <v>0</v>
      </c>
      <c r="L15" s="85"/>
      <c r="M15" s="78"/>
      <c r="N15" s="78">
        <v>0</v>
      </c>
      <c r="O15" s="78">
        <f>23895.64+23895.65+21583.17+23895.65</f>
        <v>93270.10999999999</v>
      </c>
      <c r="P15" s="78"/>
      <c r="Q15" s="78"/>
      <c r="R15" s="78">
        <f aca="true" t="shared" si="3" ref="R15:R18">L15</f>
        <v>0</v>
      </c>
      <c r="S15" s="78"/>
      <c r="T15" s="78">
        <v>3000000</v>
      </c>
      <c r="U15" s="78">
        <f aca="true" t="shared" si="4" ref="U15:U18">O15</f>
        <v>93270.10999999999</v>
      </c>
      <c r="V15" s="78"/>
      <c r="W15" s="78"/>
      <c r="X15" s="78"/>
      <c r="Y15" s="78"/>
      <c r="Z15" s="78"/>
      <c r="AA15" s="78"/>
      <c r="AB15" s="78"/>
      <c r="AC15" s="82">
        <f aca="true" t="shared" si="5" ref="AC15:AC18">H15+N15-T15</f>
        <v>0</v>
      </c>
      <c r="AD15" s="78"/>
      <c r="AE15" s="78"/>
    </row>
    <row r="16" spans="1:31" ht="75">
      <c r="A16" s="75" t="s">
        <v>35</v>
      </c>
      <c r="B16" s="83" t="s">
        <v>41</v>
      </c>
      <c r="C16" s="86" t="s">
        <v>42</v>
      </c>
      <c r="D16" s="78">
        <v>33900000</v>
      </c>
      <c r="E16" s="195" t="s">
        <v>87</v>
      </c>
      <c r="F16" s="80">
        <v>43670</v>
      </c>
      <c r="G16" s="81"/>
      <c r="H16" s="78">
        <v>32400000</v>
      </c>
      <c r="I16" s="78"/>
      <c r="J16" s="78"/>
      <c r="K16" s="78">
        <v>0</v>
      </c>
      <c r="L16" s="85">
        <v>42377.51</v>
      </c>
      <c r="M16" s="78"/>
      <c r="N16" s="78">
        <v>0</v>
      </c>
      <c r="O16" s="78">
        <f>251871.96+250376.28+226146.32+250376.28+199922.11+164374.88+42377.51</f>
        <v>1385445.34</v>
      </c>
      <c r="P16" s="78"/>
      <c r="Q16" s="78">
        <v>10000000</v>
      </c>
      <c r="R16" s="78">
        <f t="shared" si="3"/>
        <v>42377.51</v>
      </c>
      <c r="S16" s="78"/>
      <c r="T16" s="78">
        <f>5000000+5000000+12400000+10000000</f>
        <v>32400000</v>
      </c>
      <c r="U16" s="78">
        <f t="shared" si="4"/>
        <v>1385445.34</v>
      </c>
      <c r="V16" s="78"/>
      <c r="W16" s="78"/>
      <c r="X16" s="78"/>
      <c r="Y16" s="78"/>
      <c r="Z16" s="78"/>
      <c r="AA16" s="78"/>
      <c r="AB16" s="78"/>
      <c r="AC16" s="82">
        <f t="shared" si="5"/>
        <v>0</v>
      </c>
      <c r="AD16" s="78"/>
      <c r="AE16" s="78"/>
    </row>
    <row r="17" spans="1:31" ht="57">
      <c r="A17" s="75" t="s">
        <v>38</v>
      </c>
      <c r="B17" s="83" t="s">
        <v>44</v>
      </c>
      <c r="C17" s="88" t="s">
        <v>45</v>
      </c>
      <c r="D17" s="78">
        <v>5200000</v>
      </c>
      <c r="E17" s="195" t="s">
        <v>87</v>
      </c>
      <c r="F17" s="80">
        <v>43725</v>
      </c>
      <c r="G17" s="81"/>
      <c r="H17" s="78">
        <v>5200000</v>
      </c>
      <c r="I17" s="78"/>
      <c r="J17" s="78"/>
      <c r="K17" s="78">
        <v>0</v>
      </c>
      <c r="L17" s="85"/>
      <c r="M17" s="78"/>
      <c r="N17" s="78">
        <v>0</v>
      </c>
      <c r="O17" s="78">
        <f>43726.05+43726.05+39494.5+43726.05</f>
        <v>170672.65000000002</v>
      </c>
      <c r="P17" s="78"/>
      <c r="Q17" s="78">
        <v>0</v>
      </c>
      <c r="R17" s="78">
        <f t="shared" si="3"/>
        <v>0</v>
      </c>
      <c r="S17" s="78"/>
      <c r="T17" s="78">
        <v>5200000</v>
      </c>
      <c r="U17" s="78">
        <f t="shared" si="4"/>
        <v>170672.65000000002</v>
      </c>
      <c r="V17" s="78"/>
      <c r="W17" s="78"/>
      <c r="X17" s="78"/>
      <c r="Y17" s="78"/>
      <c r="Z17" s="78"/>
      <c r="AA17" s="78"/>
      <c r="AB17" s="78"/>
      <c r="AC17" s="82">
        <f t="shared" si="5"/>
        <v>0</v>
      </c>
      <c r="AD17" s="78"/>
      <c r="AE17" s="78"/>
    </row>
    <row r="18" spans="1:31" ht="57">
      <c r="A18" s="75" t="s">
        <v>40</v>
      </c>
      <c r="B18" s="83" t="s">
        <v>88</v>
      </c>
      <c r="C18" s="88" t="s">
        <v>89</v>
      </c>
      <c r="D18" s="78">
        <v>13275000</v>
      </c>
      <c r="E18" s="195" t="s">
        <v>87</v>
      </c>
      <c r="F18" s="196">
        <v>43936</v>
      </c>
      <c r="G18" s="81"/>
      <c r="H18" s="78">
        <v>0</v>
      </c>
      <c r="I18" s="78"/>
      <c r="J18" s="78"/>
      <c r="K18" s="78"/>
      <c r="L18" s="85">
        <v>96867.49</v>
      </c>
      <c r="M18" s="78"/>
      <c r="N18" s="78">
        <v>13275000</v>
      </c>
      <c r="O18" s="85">
        <f>9686.75+96867.49+100096.41+96867.49</f>
        <v>303518.14</v>
      </c>
      <c r="P18" s="78"/>
      <c r="Q18" s="78"/>
      <c r="R18" s="78">
        <f t="shared" si="3"/>
        <v>96867.49</v>
      </c>
      <c r="S18" s="78"/>
      <c r="T18" s="78"/>
      <c r="U18" s="78">
        <f t="shared" si="4"/>
        <v>303518.14</v>
      </c>
      <c r="V18" s="78"/>
      <c r="W18" s="78"/>
      <c r="X18" s="78"/>
      <c r="Y18" s="78"/>
      <c r="Z18" s="78"/>
      <c r="AA18" s="78"/>
      <c r="AB18" s="78"/>
      <c r="AC18" s="82">
        <f t="shared" si="5"/>
        <v>13275000</v>
      </c>
      <c r="AD18" s="78"/>
      <c r="AE18" s="78"/>
    </row>
    <row r="19" spans="1:31" ht="30.75">
      <c r="A19" s="89"/>
      <c r="B19" s="90" t="s">
        <v>46</v>
      </c>
      <c r="C19" s="72"/>
      <c r="D19" s="91">
        <f>SUM(D15:D18)</f>
        <v>55375000</v>
      </c>
      <c r="E19" s="72"/>
      <c r="F19" s="72"/>
      <c r="G19" s="72"/>
      <c r="H19" s="91">
        <f>SUM(H15:H18)</f>
        <v>40600000</v>
      </c>
      <c r="I19" s="91">
        <f>SUM(I15:I18)</f>
        <v>0</v>
      </c>
      <c r="J19" s="91">
        <f>SUM(J15:J18)</f>
        <v>0</v>
      </c>
      <c r="K19" s="91">
        <f>SUM(K15:K18)</f>
        <v>0</v>
      </c>
      <c r="L19" s="91">
        <f>SUM(L15:L18)</f>
        <v>139245</v>
      </c>
      <c r="M19" s="91">
        <f>SUM(M15:M18)</f>
        <v>0</v>
      </c>
      <c r="N19" s="91">
        <f>SUM(N15:N18)</f>
        <v>13275000</v>
      </c>
      <c r="O19" s="91">
        <f>SUM(O15:O18)</f>
        <v>1952906.2400000002</v>
      </c>
      <c r="P19" s="91">
        <f>SUM(P15:P18)</f>
        <v>0</v>
      </c>
      <c r="Q19" s="91">
        <f>SUM(Q15:Q18)</f>
        <v>10000000</v>
      </c>
      <c r="R19" s="91">
        <f>SUM(R15:R18)</f>
        <v>139245</v>
      </c>
      <c r="S19" s="91">
        <f>SUM(S15:S18)</f>
        <v>0</v>
      </c>
      <c r="T19" s="91">
        <f>SUM(T15:T18)</f>
        <v>40600000</v>
      </c>
      <c r="U19" s="91">
        <f>SUM(U15:U18)</f>
        <v>1952906.2400000002</v>
      </c>
      <c r="V19" s="91">
        <f>SUM(V15:V18)</f>
        <v>0</v>
      </c>
      <c r="W19" s="91">
        <f>SUM(W15:W18)</f>
        <v>0</v>
      </c>
      <c r="X19" s="91">
        <f>SUM(X15:X18)</f>
        <v>0</v>
      </c>
      <c r="Y19" s="91">
        <f>SUM(Y15:Y18)</f>
        <v>0</v>
      </c>
      <c r="Z19" s="91">
        <f>SUM(Z15:Z18)</f>
        <v>0</v>
      </c>
      <c r="AA19" s="91">
        <f>SUM(AA15:AA18)</f>
        <v>0</v>
      </c>
      <c r="AB19" s="91">
        <f>SUM(AB15:AB18)</f>
        <v>0</v>
      </c>
      <c r="AC19" s="91">
        <f>SUM(AC15:AC18)</f>
        <v>13275000</v>
      </c>
      <c r="AD19" s="91">
        <f>SUM(AD15:AD18)</f>
        <v>0</v>
      </c>
      <c r="AE19" s="91">
        <f>SUM(AE15:AE18)</f>
        <v>0</v>
      </c>
    </row>
    <row r="20" spans="1:31" ht="28.5" customHeight="1">
      <c r="A20" s="92" t="s">
        <v>47</v>
      </c>
      <c r="B20" s="74" t="s">
        <v>48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1" ht="26.25">
      <c r="A21" s="93"/>
      <c r="B21" s="94" t="s">
        <v>49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7"/>
    </row>
    <row r="22" spans="1:31" ht="30.75">
      <c r="A22" s="98"/>
      <c r="B22" s="99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3"/>
    </row>
    <row r="23" spans="1:31" ht="30.75">
      <c r="A23" s="104"/>
      <c r="B23" s="105" t="s">
        <v>50</v>
      </c>
      <c r="C23" s="106"/>
      <c r="D23" s="107">
        <f>D22</f>
        <v>0</v>
      </c>
      <c r="E23" s="107"/>
      <c r="F23" s="107"/>
      <c r="G23" s="107"/>
      <c r="H23" s="107">
        <f>SUM(H22:H22)</f>
        <v>0</v>
      </c>
      <c r="I23" s="107">
        <f>SUM(I22:I22)</f>
        <v>0</v>
      </c>
      <c r="J23" s="107">
        <f>SUM(J22:J22)</f>
        <v>0</v>
      </c>
      <c r="K23" s="107">
        <f>SUM(K22:K22)</f>
        <v>0</v>
      </c>
      <c r="L23" s="107">
        <f>SUM(L22:L22)</f>
        <v>0</v>
      </c>
      <c r="M23" s="107">
        <f>SUM(M22:M22)</f>
        <v>0</v>
      </c>
      <c r="N23" s="107">
        <f>SUM(N22:N22)</f>
        <v>0</v>
      </c>
      <c r="O23" s="107">
        <f>SUM(O22:O22)</f>
        <v>0</v>
      </c>
      <c r="P23" s="107">
        <f>SUM(P22:P22)</f>
        <v>0</v>
      </c>
      <c r="Q23" s="107">
        <f>SUM(Q22:Q22)</f>
        <v>0</v>
      </c>
      <c r="R23" s="107">
        <f>SUM(R22:R22)</f>
        <v>0</v>
      </c>
      <c r="S23" s="107">
        <f>SUM(S22:S22)</f>
        <v>0</v>
      </c>
      <c r="T23" s="107">
        <f>SUM(T22:T22)</f>
        <v>0</v>
      </c>
      <c r="U23" s="107">
        <f>SUM(U22:U22)</f>
        <v>0</v>
      </c>
      <c r="V23" s="107">
        <f>SUM(V22:V22)</f>
        <v>0</v>
      </c>
      <c r="W23" s="107">
        <f>SUM(W22:W22)</f>
        <v>0</v>
      </c>
      <c r="X23" s="107">
        <f>SUM(X22:X22)</f>
        <v>0</v>
      </c>
      <c r="Y23" s="107">
        <f>SUM(Y22:Y22)</f>
        <v>0</v>
      </c>
      <c r="Z23" s="107">
        <f>SUM(Z22:Z22)</f>
        <v>0</v>
      </c>
      <c r="AA23" s="107">
        <f>SUM(AA22:AA22)</f>
        <v>0</v>
      </c>
      <c r="AB23" s="107">
        <f>SUM(AB22:AB22)</f>
        <v>0</v>
      </c>
      <c r="AC23" s="107">
        <f>SUM(AC22:AC22)</f>
        <v>0</v>
      </c>
      <c r="AD23" s="107">
        <f>SUM(AD22:AD22)</f>
        <v>0</v>
      </c>
      <c r="AE23" s="108">
        <f>SUM(AE22:AE22)</f>
        <v>0</v>
      </c>
    </row>
    <row r="24" spans="1:31" ht="30.75">
      <c r="A24" s="109"/>
      <c r="B24" s="110" t="s">
        <v>51</v>
      </c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4"/>
    </row>
    <row r="25" spans="1:31" ht="56.25">
      <c r="A25" s="98"/>
      <c r="B25" s="115" t="s">
        <v>93</v>
      </c>
      <c r="C25" s="116" t="s">
        <v>53</v>
      </c>
      <c r="D25" s="197">
        <v>23000000</v>
      </c>
      <c r="E25" s="195" t="s">
        <v>34</v>
      </c>
      <c r="F25" s="80">
        <v>43760</v>
      </c>
      <c r="G25" s="101"/>
      <c r="H25" s="82"/>
      <c r="I25" s="82"/>
      <c r="J25" s="82"/>
      <c r="K25" s="82">
        <v>23000000</v>
      </c>
      <c r="L25" s="82"/>
      <c r="M25" s="82"/>
      <c r="N25" s="82">
        <v>23000000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>
        <f>H25+N25-T25</f>
        <v>23000000</v>
      </c>
      <c r="AD25" s="82">
        <f>L25+O25-R25-U25</f>
        <v>0</v>
      </c>
      <c r="AE25" s="118"/>
    </row>
    <row r="26" spans="1:31" ht="30.75">
      <c r="A26" s="98"/>
      <c r="B26" s="119" t="s">
        <v>54</v>
      </c>
      <c r="C26" s="100"/>
      <c r="D26" s="120">
        <f>D25</f>
        <v>23000000</v>
      </c>
      <c r="E26" s="121"/>
      <c r="F26" s="121"/>
      <c r="G26" s="121"/>
      <c r="H26" s="120">
        <f>SUM(H25)</f>
        <v>0</v>
      </c>
      <c r="I26" s="120">
        <f>SUM(I25)</f>
        <v>0</v>
      </c>
      <c r="J26" s="120">
        <f>SUM(J25)</f>
        <v>0</v>
      </c>
      <c r="K26" s="120">
        <f>SUM(K25)</f>
        <v>23000000</v>
      </c>
      <c r="L26" s="120">
        <f>SUM(L25)</f>
        <v>0</v>
      </c>
      <c r="M26" s="120">
        <f>SUM(M25)</f>
        <v>0</v>
      </c>
      <c r="N26" s="120">
        <f>SUM(N25)</f>
        <v>23000000</v>
      </c>
      <c r="O26" s="120">
        <f>SUM(O25)</f>
        <v>0</v>
      </c>
      <c r="P26" s="120">
        <f>SUM(P25)</f>
        <v>0</v>
      </c>
      <c r="Q26" s="120">
        <f>SUM(Q25)</f>
        <v>0</v>
      </c>
      <c r="R26" s="120">
        <f>SUM(R25)</f>
        <v>0</v>
      </c>
      <c r="S26" s="120">
        <f>SUM(S25)</f>
        <v>0</v>
      </c>
      <c r="T26" s="120">
        <f>SUM(T25)</f>
        <v>0</v>
      </c>
      <c r="U26" s="120">
        <f>SUM(U25)</f>
        <v>0</v>
      </c>
      <c r="V26" s="120">
        <f>SUM(V25)</f>
        <v>0</v>
      </c>
      <c r="W26" s="120">
        <f>SUM(W25)</f>
        <v>0</v>
      </c>
      <c r="X26" s="120">
        <f>SUM(X25)</f>
        <v>0</v>
      </c>
      <c r="Y26" s="120">
        <f>SUM(Y25)</f>
        <v>0</v>
      </c>
      <c r="Z26" s="120">
        <f>SUM(Z25)</f>
        <v>0</v>
      </c>
      <c r="AA26" s="120">
        <f>SUM(AA25)</f>
        <v>0</v>
      </c>
      <c r="AB26" s="120">
        <f>SUM(AB25)</f>
        <v>0</v>
      </c>
      <c r="AC26" s="120">
        <f>SUM(AC25)</f>
        <v>23000000</v>
      </c>
      <c r="AD26" s="120">
        <f>SUM(AD25)</f>
        <v>0</v>
      </c>
      <c r="AE26" s="122">
        <f>SUM(AE25)</f>
        <v>0</v>
      </c>
    </row>
    <row r="27" spans="1:31" ht="30.75">
      <c r="A27" s="123"/>
      <c r="B27" s="124"/>
      <c r="C27" s="125"/>
      <c r="D27" s="126"/>
      <c r="E27" s="127"/>
      <c r="F27" s="127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9"/>
    </row>
    <row r="28" spans="1:31" ht="30.75">
      <c r="A28" s="130"/>
      <c r="B28" s="131" t="s">
        <v>55</v>
      </c>
      <c r="C28" s="132"/>
      <c r="D28" s="91">
        <f>D23+D26</f>
        <v>23000000</v>
      </c>
      <c r="E28" s="91"/>
      <c r="F28" s="91"/>
      <c r="G28" s="91"/>
      <c r="H28" s="91">
        <f>H23+H26</f>
        <v>0</v>
      </c>
      <c r="I28" s="91">
        <f>I23+I26</f>
        <v>0</v>
      </c>
      <c r="J28" s="91">
        <f>J23+J26</f>
        <v>0</v>
      </c>
      <c r="K28" s="91">
        <f>K23+K26</f>
        <v>23000000</v>
      </c>
      <c r="L28" s="91">
        <f>L23+L26</f>
        <v>0</v>
      </c>
      <c r="M28" s="91">
        <f>M23+M26</f>
        <v>0</v>
      </c>
      <c r="N28" s="91">
        <f>N23+N26</f>
        <v>23000000</v>
      </c>
      <c r="O28" s="91">
        <f>O23+O26</f>
        <v>0</v>
      </c>
      <c r="P28" s="91">
        <f>P23+P26</f>
        <v>0</v>
      </c>
      <c r="Q28" s="91">
        <f>Q23+Q26</f>
        <v>0</v>
      </c>
      <c r="R28" s="91">
        <f>R23+R26</f>
        <v>0</v>
      </c>
      <c r="S28" s="91">
        <f>S23+S26</f>
        <v>0</v>
      </c>
      <c r="T28" s="91">
        <f>T23+T26</f>
        <v>0</v>
      </c>
      <c r="U28" s="91">
        <f>U23+U26</f>
        <v>0</v>
      </c>
      <c r="V28" s="91">
        <f>V23+V26</f>
        <v>0</v>
      </c>
      <c r="W28" s="91">
        <f>W23+W26</f>
        <v>0</v>
      </c>
      <c r="X28" s="91">
        <f>X23+X26</f>
        <v>0</v>
      </c>
      <c r="Y28" s="91">
        <f>Y23+Y26</f>
        <v>0</v>
      </c>
      <c r="Z28" s="91">
        <f>Z23+Z26</f>
        <v>0</v>
      </c>
      <c r="AA28" s="91">
        <f>AA23+AA26</f>
        <v>0</v>
      </c>
      <c r="AB28" s="91">
        <f>AB23+AB26</f>
        <v>0</v>
      </c>
      <c r="AC28" s="91">
        <f>AC23+AC26</f>
        <v>23000000</v>
      </c>
      <c r="AD28" s="91">
        <f>AD23+AD26</f>
        <v>0</v>
      </c>
      <c r="AE28" s="133">
        <f>AE23+AE26</f>
        <v>0</v>
      </c>
    </row>
    <row r="29" spans="1:31" ht="28.5">
      <c r="A29" s="134" t="s">
        <v>56</v>
      </c>
      <c r="B29" s="135" t="s">
        <v>57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ht="26.25">
      <c r="A30" s="136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37"/>
    </row>
    <row r="31" spans="1:31" ht="26.25">
      <c r="A31" s="138"/>
      <c r="B31" s="139" t="s">
        <v>58</v>
      </c>
      <c r="C31" s="139"/>
      <c r="D31" s="139"/>
      <c r="E31" s="139"/>
      <c r="F31" s="139"/>
      <c r="G31" s="139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25"/>
      <c r="AD31" s="125"/>
      <c r="AE31" s="141"/>
    </row>
    <row r="32" spans="1:31" ht="30.75">
      <c r="A32" s="142"/>
      <c r="B32" s="143" t="s">
        <v>59</v>
      </c>
      <c r="C32" s="144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</row>
    <row r="33" spans="1:31" ht="30.75">
      <c r="A33" s="148"/>
      <c r="B33" s="149" t="s">
        <v>60</v>
      </c>
      <c r="C33" s="150"/>
      <c r="D33" s="151">
        <f>D19+D28+D32</f>
        <v>78375000</v>
      </c>
      <c r="E33" s="151"/>
      <c r="F33" s="151"/>
      <c r="G33" s="151"/>
      <c r="H33" s="151">
        <f>H19+H28+H32</f>
        <v>40600000</v>
      </c>
      <c r="I33" s="151">
        <f>I19+I28+I32</f>
        <v>0</v>
      </c>
      <c r="J33" s="151">
        <f>J19+J28+J32</f>
        <v>0</v>
      </c>
      <c r="K33" s="151">
        <f>K19+K28+K32</f>
        <v>23000000</v>
      </c>
      <c r="L33" s="151">
        <f>L19+L28+L32</f>
        <v>139245</v>
      </c>
      <c r="M33" s="151">
        <f>M19+M28+M32</f>
        <v>0</v>
      </c>
      <c r="N33" s="151">
        <f>N19+N28+N32</f>
        <v>36275000</v>
      </c>
      <c r="O33" s="151">
        <f>O19+O28+O32</f>
        <v>1952906.2400000002</v>
      </c>
      <c r="P33" s="151">
        <f>P19+P28+P32</f>
        <v>0</v>
      </c>
      <c r="Q33" s="151">
        <f>Q19+Q28+Q32</f>
        <v>10000000</v>
      </c>
      <c r="R33" s="151">
        <f>R19+R28+R32</f>
        <v>139245</v>
      </c>
      <c r="S33" s="151">
        <f>S19+S28+S32</f>
        <v>0</v>
      </c>
      <c r="T33" s="151">
        <f>T19+T28+T32</f>
        <v>40600000</v>
      </c>
      <c r="U33" s="151">
        <f>U19+U28+U32</f>
        <v>1952906.2400000002</v>
      </c>
      <c r="V33" s="151">
        <f>V19+V28+V32</f>
        <v>0</v>
      </c>
      <c r="W33" s="151">
        <f>W19+W28+W32</f>
        <v>0</v>
      </c>
      <c r="X33" s="151">
        <f>X19+X28+X32</f>
        <v>0</v>
      </c>
      <c r="Y33" s="151">
        <f>Y19+Y28+Y32</f>
        <v>0</v>
      </c>
      <c r="Z33" s="151">
        <f>Z19+Z28+Z32</f>
        <v>0</v>
      </c>
      <c r="AA33" s="151">
        <f>AA19+AA28+AA32</f>
        <v>0</v>
      </c>
      <c r="AB33" s="151">
        <f>AB19+AB28+AB32</f>
        <v>0</v>
      </c>
      <c r="AC33" s="151">
        <f>AC19+AC28+AC32</f>
        <v>36275000</v>
      </c>
      <c r="AD33" s="151">
        <f>AD19+AD28+AD32</f>
        <v>0</v>
      </c>
      <c r="AE33" s="151">
        <f>AE19+AE28+AE32</f>
        <v>0</v>
      </c>
    </row>
    <row r="34" spans="1:31" ht="16.5">
      <c r="A34" s="152"/>
      <c r="B34" s="153"/>
      <c r="C34" s="153"/>
      <c r="D34" s="154"/>
      <c r="E34" s="155"/>
      <c r="F34" s="155"/>
      <c r="G34" s="155"/>
      <c r="H34" s="155"/>
      <c r="I34" s="155"/>
      <c r="J34" s="155"/>
      <c r="K34" s="154"/>
      <c r="L34" s="155"/>
      <c r="M34" s="155"/>
      <c r="N34" s="154"/>
      <c r="O34" s="155"/>
      <c r="P34" s="155"/>
      <c r="Q34" s="155"/>
      <c r="R34" s="155"/>
      <c r="S34" s="155"/>
      <c r="T34" s="155"/>
      <c r="U34" s="155"/>
      <c r="V34" s="155"/>
      <c r="W34" s="154"/>
      <c r="X34" s="155"/>
      <c r="Y34" s="155"/>
      <c r="Z34" s="154"/>
      <c r="AA34" s="155"/>
      <c r="AB34" s="155"/>
      <c r="AC34" s="155"/>
      <c r="AD34" s="155"/>
      <c r="AE34" s="155"/>
    </row>
    <row r="35" spans="1:31" ht="16.5">
      <c r="A35" s="152"/>
      <c r="B35" s="153"/>
      <c r="C35" s="153"/>
      <c r="D35" s="154"/>
      <c r="E35" s="155"/>
      <c r="F35" s="155"/>
      <c r="G35" s="155"/>
      <c r="H35" s="155"/>
      <c r="I35" s="155"/>
      <c r="J35" s="155"/>
      <c r="K35" s="154"/>
      <c r="L35" s="155"/>
      <c r="M35" s="155"/>
      <c r="N35" s="154"/>
      <c r="O35" s="155"/>
      <c r="P35" s="155"/>
      <c r="Q35" s="155"/>
      <c r="R35" s="155"/>
      <c r="S35" s="155"/>
      <c r="T35" s="155"/>
      <c r="U35" s="155"/>
      <c r="V35" s="155"/>
      <c r="W35" s="154"/>
      <c r="X35" s="155"/>
      <c r="Y35" s="155"/>
      <c r="Z35" s="154"/>
      <c r="AA35" s="155"/>
      <c r="AB35" s="155"/>
      <c r="AC35" s="155"/>
      <c r="AD35" s="155"/>
      <c r="AE35" s="155"/>
    </row>
    <row r="36" spans="1:31" ht="16.5">
      <c r="A36" s="152"/>
      <c r="B36" s="153"/>
      <c r="C36" s="153"/>
      <c r="D36" s="154"/>
      <c r="E36" s="155"/>
      <c r="F36" s="155"/>
      <c r="G36" s="155"/>
      <c r="H36" s="155"/>
      <c r="I36" s="155"/>
      <c r="J36" s="155"/>
      <c r="K36" s="154"/>
      <c r="L36" s="155"/>
      <c r="M36" s="155"/>
      <c r="N36" s="154"/>
      <c r="O36" s="155"/>
      <c r="P36" s="155"/>
      <c r="Q36" s="155"/>
      <c r="R36" s="155"/>
      <c r="S36" s="155"/>
      <c r="T36" s="155"/>
      <c r="U36" s="155"/>
      <c r="V36" s="155"/>
      <c r="W36" s="154"/>
      <c r="X36" s="155"/>
      <c r="Y36" s="155"/>
      <c r="Z36" s="154"/>
      <c r="AA36" s="155"/>
      <c r="AB36" s="155"/>
      <c r="AC36" s="155"/>
      <c r="AD36" s="155"/>
      <c r="AE36" s="155"/>
    </row>
    <row r="37" spans="1:31" ht="16.5">
      <c r="A37" s="152"/>
      <c r="B37" s="153"/>
      <c r="C37" s="153"/>
      <c r="D37" s="154"/>
      <c r="E37" s="155"/>
      <c r="F37" s="155"/>
      <c r="G37" s="155"/>
      <c r="H37" s="155"/>
      <c r="I37" s="155"/>
      <c r="J37" s="155"/>
      <c r="K37" s="154"/>
      <c r="L37" s="155"/>
      <c r="M37" s="155"/>
      <c r="N37" s="154"/>
      <c r="O37" s="155"/>
      <c r="P37" s="155"/>
      <c r="Q37" s="155"/>
      <c r="R37" s="155"/>
      <c r="S37" s="155"/>
      <c r="T37" s="155"/>
      <c r="U37" s="155"/>
      <c r="V37" s="155"/>
      <c r="W37" s="154"/>
      <c r="X37" s="155"/>
      <c r="Y37" s="155"/>
      <c r="Z37" s="154"/>
      <c r="AA37" s="155"/>
      <c r="AB37" s="155"/>
      <c r="AC37" s="155"/>
      <c r="AD37" s="155"/>
      <c r="AE37" s="155"/>
    </row>
    <row r="38" spans="1:31" ht="16.5">
      <c r="A38" s="152"/>
      <c r="B38" s="153"/>
      <c r="C38" s="153"/>
      <c r="D38" s="154"/>
      <c r="E38" s="155"/>
      <c r="F38" s="155"/>
      <c r="G38" s="155"/>
      <c r="H38" s="155"/>
      <c r="I38" s="155"/>
      <c r="J38" s="155"/>
      <c r="K38" s="154"/>
      <c r="L38" s="155"/>
      <c r="M38" s="155"/>
      <c r="N38" s="154"/>
      <c r="O38" s="155"/>
      <c r="P38" s="155"/>
      <c r="Q38" s="155"/>
      <c r="R38" s="155"/>
      <c r="S38" s="155"/>
      <c r="T38" s="155"/>
      <c r="U38" s="155"/>
      <c r="V38" s="155"/>
      <c r="W38" s="154"/>
      <c r="X38" s="155"/>
      <c r="Y38" s="155"/>
      <c r="Z38" s="154"/>
      <c r="AA38" s="155"/>
      <c r="AB38" s="155"/>
      <c r="AC38" s="155"/>
      <c r="AD38" s="155"/>
      <c r="AE38" s="155"/>
    </row>
    <row r="39" spans="1:31" ht="16.5">
      <c r="A39" s="152"/>
      <c r="B39" s="153"/>
      <c r="C39" s="153"/>
      <c r="D39" s="154"/>
      <c r="E39" s="155"/>
      <c r="F39" s="155"/>
      <c r="G39" s="155"/>
      <c r="H39" s="155"/>
      <c r="I39" s="155"/>
      <c r="J39" s="155"/>
      <c r="K39" s="154"/>
      <c r="L39" s="155"/>
      <c r="M39" s="155"/>
      <c r="N39" s="154"/>
      <c r="O39" s="155"/>
      <c r="P39" s="155"/>
      <c r="Q39" s="155"/>
      <c r="R39" s="155"/>
      <c r="S39" s="155"/>
      <c r="T39" s="155"/>
      <c r="U39" s="155"/>
      <c r="V39" s="155"/>
      <c r="W39" s="154"/>
      <c r="X39" s="155"/>
      <c r="Y39" s="155"/>
      <c r="Z39" s="154"/>
      <c r="AA39" s="155"/>
      <c r="AB39" s="155"/>
      <c r="AC39" s="155"/>
      <c r="AD39" s="155"/>
      <c r="AE39" s="155"/>
    </row>
    <row r="40" spans="1:31" ht="16.5">
      <c r="A40" s="152"/>
      <c r="B40" s="153"/>
      <c r="C40" s="153"/>
      <c r="D40" s="154"/>
      <c r="E40" s="155"/>
      <c r="F40" s="155"/>
      <c r="G40" s="155"/>
      <c r="H40" s="155"/>
      <c r="I40" s="155"/>
      <c r="J40" s="155"/>
      <c r="K40" s="154"/>
      <c r="L40" s="155"/>
      <c r="M40" s="155"/>
      <c r="N40" s="154"/>
      <c r="O40" s="155"/>
      <c r="P40" s="155"/>
      <c r="Q40" s="155"/>
      <c r="R40" s="155"/>
      <c r="S40" s="155"/>
      <c r="T40" s="155"/>
      <c r="U40" s="155"/>
      <c r="V40" s="155"/>
      <c r="W40" s="154"/>
      <c r="X40" s="155"/>
      <c r="Y40" s="155"/>
      <c r="Z40" s="154"/>
      <c r="AA40" s="155"/>
      <c r="AB40" s="155"/>
      <c r="AC40" s="155"/>
      <c r="AD40" s="155"/>
      <c r="AE40" s="155"/>
    </row>
    <row r="41" spans="1:31" ht="16.5">
      <c r="A41" s="152"/>
      <c r="B41" s="153"/>
      <c r="C41" s="153"/>
      <c r="D41" s="155"/>
      <c r="E41" s="155"/>
      <c r="F41" s="155"/>
      <c r="G41" s="155"/>
      <c r="H41" s="155"/>
      <c r="I41" s="155"/>
      <c r="J41" s="155"/>
      <c r="K41" s="154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1:31" ht="16.5">
      <c r="A42" s="152"/>
      <c r="B42" s="153"/>
      <c r="C42" s="153"/>
      <c r="D42" s="155"/>
      <c r="E42" s="155"/>
      <c r="F42" s="155"/>
      <c r="G42" s="155"/>
      <c r="H42" s="155"/>
      <c r="I42" s="155"/>
      <c r="J42" s="155"/>
      <c r="K42" s="154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1:31" ht="16.5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</row>
    <row r="44" spans="1:31" ht="30.75">
      <c r="A44" s="156"/>
      <c r="B44" s="156"/>
      <c r="C44" s="1"/>
      <c r="D44" s="157" t="s">
        <v>83</v>
      </c>
      <c r="E44" s="157"/>
      <c r="F44" s="157"/>
      <c r="G44" s="157"/>
      <c r="H44" s="158" t="s">
        <v>62</v>
      </c>
      <c r="I44" s="159"/>
      <c r="J44" s="158"/>
      <c r="K44" s="158" t="s">
        <v>84</v>
      </c>
      <c r="L44" s="158"/>
      <c r="M44" s="158"/>
      <c r="N44" s="160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</row>
    <row r="45" spans="1:31" ht="30.75">
      <c r="A45" s="156"/>
      <c r="B45" s="156"/>
      <c r="C45" s="1"/>
      <c r="D45" s="1"/>
      <c r="E45" s="159"/>
      <c r="F45" s="159"/>
      <c r="G45" s="159"/>
      <c r="H45" s="161"/>
      <c r="I45" s="161"/>
      <c r="J45" s="162"/>
      <c r="K45" s="163"/>
      <c r="L45" s="158"/>
      <c r="M45" s="158"/>
      <c r="N45" s="4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</row>
    <row r="46" spans="1:31" ht="24">
      <c r="A46" s="156"/>
      <c r="B46" s="156"/>
      <c r="C46" s="1"/>
      <c r="D46" s="164"/>
      <c r="E46" s="165"/>
      <c r="F46" s="164"/>
      <c r="G46" s="164"/>
      <c r="H46" s="166"/>
      <c r="I46" s="166"/>
      <c r="J46" s="167"/>
      <c r="K46" s="168"/>
      <c r="L46" s="167"/>
      <c r="M46" s="165"/>
      <c r="N46" s="166"/>
      <c r="O46" s="166"/>
      <c r="P46" s="166"/>
      <c r="Q46" s="16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</row>
    <row r="47" spans="1:31" ht="30.75">
      <c r="A47" s="156"/>
      <c r="B47" s="1"/>
      <c r="C47" s="169" t="s">
        <v>64</v>
      </c>
      <c r="D47" s="1"/>
      <c r="E47" s="159"/>
      <c r="F47" s="159"/>
      <c r="G47" s="159"/>
      <c r="H47" s="161"/>
      <c r="I47" s="161"/>
      <c r="J47" s="162"/>
      <c r="K47" s="163"/>
      <c r="L47" s="158"/>
      <c r="M47" s="158"/>
      <c r="N47" s="4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</row>
    <row r="48" spans="1:31" ht="30.75">
      <c r="A48" s="156"/>
      <c r="B48" s="1"/>
      <c r="C48" s="1"/>
      <c r="D48" s="1"/>
      <c r="E48" s="159"/>
      <c r="F48" s="159"/>
      <c r="G48" s="159"/>
      <c r="H48" s="161"/>
      <c r="I48" s="161"/>
      <c r="J48" s="170"/>
      <c r="K48" s="163"/>
      <c r="L48" s="158"/>
      <c r="M48" s="158"/>
      <c r="N48" s="4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</row>
    <row r="49" spans="1:31" ht="30.75">
      <c r="A49" s="156"/>
      <c r="B49" s="156"/>
      <c r="C49" s="1"/>
      <c r="D49" s="157" t="s">
        <v>94</v>
      </c>
      <c r="E49" s="157"/>
      <c r="F49" s="171"/>
      <c r="G49" s="171"/>
      <c r="H49" s="158" t="s">
        <v>62</v>
      </c>
      <c r="I49" s="159"/>
      <c r="J49" s="158"/>
      <c r="K49" s="158" t="s">
        <v>95</v>
      </c>
      <c r="L49" s="158"/>
      <c r="M49" s="158"/>
      <c r="N49" s="4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</row>
    <row r="50" spans="1:31" ht="24">
      <c r="A50" s="156"/>
      <c r="B50" s="156"/>
      <c r="C50" s="172"/>
      <c r="D50" s="172"/>
      <c r="E50" s="172"/>
      <c r="F50" s="173"/>
      <c r="G50" s="173"/>
      <c r="H50" s="172"/>
      <c r="I50" s="172"/>
      <c r="J50" s="172"/>
      <c r="K50" s="172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</row>
    <row r="51" spans="1:31" ht="16.5">
      <c r="A51" s="156"/>
      <c r="B51" s="156"/>
      <c r="C51" s="156"/>
      <c r="D51" s="156"/>
      <c r="E51" s="156"/>
      <c r="F51" s="174"/>
      <c r="G51" s="174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</row>
    <row r="52" spans="1:31" ht="16.5">
      <c r="A52" s="156"/>
      <c r="B52" s="156"/>
      <c r="C52" s="156"/>
      <c r="D52" s="156"/>
      <c r="E52" s="156"/>
      <c r="F52" s="175"/>
      <c r="G52" s="175"/>
      <c r="H52" s="176"/>
      <c r="I52" s="17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</row>
    <row r="53" spans="1:31" ht="16.5">
      <c r="A53" s="156"/>
      <c r="B53" s="177"/>
      <c r="C53" s="1"/>
      <c r="D53" s="1"/>
      <c r="E53" s="1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</row>
    <row r="54" spans="1:31" ht="30.75">
      <c r="A54" s="156"/>
      <c r="B54" s="178" t="s">
        <v>72</v>
      </c>
      <c r="C54" s="179"/>
      <c r="D54" s="180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</row>
    <row r="55" spans="1:31" ht="26.25">
      <c r="A55" s="156"/>
      <c r="B55" s="179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</row>
    <row r="56" spans="1:31" ht="30.75">
      <c r="A56" s="156"/>
      <c r="B56" s="178" t="s">
        <v>73</v>
      </c>
      <c r="C56" s="179"/>
      <c r="D56" s="179"/>
      <c r="E56" s="181"/>
      <c r="F56" s="181"/>
      <c r="G56" s="181"/>
      <c r="H56" s="181"/>
      <c r="I56" s="181"/>
      <c r="J56" s="181"/>
      <c r="K56" s="181"/>
      <c r="L56" s="181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</row>
    <row r="57" spans="1:31" ht="26.25">
      <c r="A57" s="156"/>
      <c r="B57" s="179"/>
      <c r="C57" s="179"/>
      <c r="D57" s="182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</row>
    <row r="58" spans="1:31" ht="28.5">
      <c r="A58" s="156"/>
      <c r="B58" s="183">
        <v>43678</v>
      </c>
      <c r="C58" s="179"/>
      <c r="D58" s="184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</row>
    <row r="59" spans="1:31" ht="28.5">
      <c r="A59" s="156"/>
      <c r="B59" s="179"/>
      <c r="C59" s="179"/>
      <c r="D59" s="184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</row>
    <row r="60" spans="1:31" ht="28.5">
      <c r="A60" s="156"/>
      <c r="B60" s="186" t="s">
        <v>70</v>
      </c>
      <c r="C60" s="186"/>
      <c r="D60" s="18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0:AE20"/>
    <mergeCell ref="B29:AE29"/>
    <mergeCell ref="B31:G31"/>
    <mergeCell ref="D44:G44"/>
    <mergeCell ref="D49:E49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view="pageBreakPreview" zoomScale="42" zoomScaleNormal="50" zoomScaleSheetLayoutView="42" workbookViewId="0" topLeftCell="A1">
      <selection activeCell="D25" sqref="D25"/>
    </sheetView>
  </sheetViews>
  <sheetFormatPr defaultColWidth="10.28125" defaultRowHeight="12.75"/>
  <cols>
    <col min="1" max="1" width="11.421875" style="0" customWidth="1"/>
    <col min="2" max="2" width="46.28125" style="0" customWidth="1"/>
    <col min="3" max="3" width="25.7109375" style="0" customWidth="1"/>
    <col min="4" max="4" width="29.57421875" style="0" customWidth="1"/>
    <col min="5" max="5" width="34.00390625" style="0" customWidth="1"/>
    <col min="6" max="6" width="22.7109375" style="0" customWidth="1"/>
    <col min="7" max="7" width="23.00390625" style="0" customWidth="1"/>
    <col min="8" max="8" width="30.00390625" style="0" customWidth="1"/>
    <col min="9" max="10" width="11.421875" style="0" customWidth="1"/>
    <col min="11" max="11" width="31.140625" style="0" customWidth="1"/>
    <col min="12" max="12" width="29.57421875" style="0" customWidth="1"/>
    <col min="13" max="13" width="11.421875" style="0" customWidth="1"/>
    <col min="14" max="14" width="28.421875" style="0" customWidth="1"/>
    <col min="15" max="15" width="29.00390625" style="0" customWidth="1"/>
    <col min="16" max="16" width="11.421875" style="0" customWidth="1"/>
    <col min="17" max="17" width="29.421875" style="0" customWidth="1"/>
    <col min="18" max="18" width="26.140625" style="0" customWidth="1"/>
    <col min="19" max="19" width="11.421875" style="0" customWidth="1"/>
    <col min="20" max="20" width="33.140625" style="0" customWidth="1"/>
    <col min="21" max="21" width="26.140625" style="0" customWidth="1"/>
    <col min="22" max="28" width="11.421875" style="0" customWidth="1"/>
    <col min="29" max="29" width="35.421875" style="0" customWidth="1"/>
    <col min="30" max="30" width="23.71093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87" t="s">
        <v>75</v>
      </c>
      <c r="I6" s="187"/>
      <c r="J6" s="187"/>
      <c r="K6" s="188" t="s">
        <v>76</v>
      </c>
      <c r="L6" s="188"/>
      <c r="M6" s="188"/>
      <c r="N6" s="189" t="s">
        <v>77</v>
      </c>
      <c r="O6" s="189"/>
      <c r="P6" s="189"/>
      <c r="Q6" s="190" t="s">
        <v>78</v>
      </c>
      <c r="R6" s="190"/>
      <c r="S6" s="190"/>
      <c r="T6" s="191" t="s">
        <v>79</v>
      </c>
      <c r="U6" s="191"/>
      <c r="V6" s="191"/>
      <c r="W6" s="192" t="s">
        <v>80</v>
      </c>
      <c r="X6" s="192"/>
      <c r="Y6" s="192"/>
      <c r="Z6" s="193" t="s">
        <v>81</v>
      </c>
      <c r="AA6" s="193"/>
      <c r="AB6" s="193"/>
      <c r="AC6" s="194" t="s">
        <v>82</v>
      </c>
      <c r="AD6" s="194"/>
      <c r="AE6" s="194"/>
    </row>
    <row r="7" spans="1:31" ht="152.25">
      <c r="A7" s="12"/>
      <c r="B7" s="13"/>
      <c r="C7" s="13"/>
      <c r="D7" s="14"/>
      <c r="E7" s="15"/>
      <c r="F7" s="15"/>
      <c r="G7" s="16"/>
      <c r="H7" s="23" t="s">
        <v>19</v>
      </c>
      <c r="I7" s="24" t="s">
        <v>20</v>
      </c>
      <c r="J7" s="25" t="s">
        <v>21</v>
      </c>
      <c r="K7" s="26" t="s">
        <v>22</v>
      </c>
      <c r="L7" s="24" t="s">
        <v>20</v>
      </c>
      <c r="M7" s="26" t="s">
        <v>21</v>
      </c>
      <c r="N7" s="27" t="s">
        <v>19</v>
      </c>
      <c r="O7" s="24" t="s">
        <v>20</v>
      </c>
      <c r="P7" s="27" t="s">
        <v>21</v>
      </c>
      <c r="Q7" s="12" t="s">
        <v>22</v>
      </c>
      <c r="R7" s="28" t="s">
        <v>20</v>
      </c>
      <c r="S7" s="29" t="s">
        <v>21</v>
      </c>
      <c r="T7" s="26" t="s">
        <v>23</v>
      </c>
      <c r="U7" s="30" t="s">
        <v>20</v>
      </c>
      <c r="V7" s="31" t="s">
        <v>21</v>
      </c>
      <c r="W7" s="32" t="s">
        <v>23</v>
      </c>
      <c r="X7" s="33" t="s">
        <v>20</v>
      </c>
      <c r="Y7" s="32" t="s">
        <v>21</v>
      </c>
      <c r="Z7" s="32" t="s">
        <v>23</v>
      </c>
      <c r="AA7" s="33" t="s">
        <v>20</v>
      </c>
      <c r="AB7" s="34" t="s">
        <v>21</v>
      </c>
      <c r="AC7" s="26" t="s">
        <v>24</v>
      </c>
      <c r="AD7" s="30" t="s">
        <v>20</v>
      </c>
      <c r="AE7" s="26" t="s">
        <v>21</v>
      </c>
    </row>
    <row r="8" spans="1:31" ht="21.75">
      <c r="A8" s="35">
        <v>1</v>
      </c>
      <c r="B8" s="36">
        <v>2</v>
      </c>
      <c r="C8" s="36">
        <v>3</v>
      </c>
      <c r="D8" s="37">
        <v>4</v>
      </c>
      <c r="E8" s="38">
        <v>5</v>
      </c>
      <c r="F8" s="38">
        <v>6</v>
      </c>
      <c r="G8" s="39">
        <v>7</v>
      </c>
      <c r="H8" s="40">
        <v>8</v>
      </c>
      <c r="I8" s="41">
        <v>9</v>
      </c>
      <c r="J8" s="42">
        <v>10</v>
      </c>
      <c r="K8" s="40">
        <v>11</v>
      </c>
      <c r="L8" s="36">
        <v>12</v>
      </c>
      <c r="M8" s="43">
        <v>13</v>
      </c>
      <c r="N8" s="42">
        <v>14</v>
      </c>
      <c r="O8" s="36">
        <v>15</v>
      </c>
      <c r="P8" s="42">
        <v>16</v>
      </c>
      <c r="Q8" s="36">
        <v>17</v>
      </c>
      <c r="R8" s="41">
        <v>18</v>
      </c>
      <c r="S8" s="36">
        <v>19</v>
      </c>
      <c r="T8" s="44">
        <v>20</v>
      </c>
      <c r="U8" s="45">
        <v>21</v>
      </c>
      <c r="V8" s="46">
        <v>22</v>
      </c>
      <c r="W8" s="47">
        <v>23</v>
      </c>
      <c r="X8" s="48">
        <v>24</v>
      </c>
      <c r="Y8" s="47">
        <v>25</v>
      </c>
      <c r="Z8" s="47">
        <v>26</v>
      </c>
      <c r="AA8" s="48">
        <v>27</v>
      </c>
      <c r="AB8" s="49">
        <v>28</v>
      </c>
      <c r="AC8" s="50">
        <v>23</v>
      </c>
      <c r="AD8" s="45">
        <v>24</v>
      </c>
      <c r="AE8" s="35">
        <v>25</v>
      </c>
    </row>
    <row r="9" spans="1:31" ht="28.5">
      <c r="A9" s="51" t="s">
        <v>25</v>
      </c>
      <c r="B9" s="52" t="s">
        <v>26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26.25">
      <c r="A10" s="53"/>
      <c r="B10" s="54"/>
      <c r="C10" s="55"/>
      <c r="D10" s="55"/>
      <c r="E10" s="55"/>
      <c r="F10" s="56"/>
      <c r="G10" s="5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>
        <f aca="true" t="shared" si="0" ref="AC10:AC12">H10+N10-T10-Z10</f>
        <v>0</v>
      </c>
      <c r="AD10" s="57">
        <f aca="true" t="shared" si="1" ref="AD10:AD12">I10+Q10-U10-AA10</f>
        <v>0</v>
      </c>
      <c r="AE10" s="58">
        <f aca="true" t="shared" si="2" ref="AE10:AE12">J10+R10-V10-AB10</f>
        <v>0</v>
      </c>
    </row>
    <row r="11" spans="1:31" ht="26.25">
      <c r="A11" s="59"/>
      <c r="B11" s="60"/>
      <c r="C11" s="61"/>
      <c r="D11" s="61"/>
      <c r="E11" s="61"/>
      <c r="F11" s="61"/>
      <c r="G11" s="61"/>
      <c r="H11" s="62"/>
      <c r="I11" s="62"/>
      <c r="J11" s="62"/>
      <c r="K11" s="62"/>
      <c r="L11" s="62"/>
      <c r="M11" s="62"/>
      <c r="N11" s="57"/>
      <c r="O11" s="57"/>
      <c r="P11" s="57"/>
      <c r="Q11" s="62"/>
      <c r="R11" s="62"/>
      <c r="S11" s="62"/>
      <c r="T11" s="57"/>
      <c r="U11" s="57"/>
      <c r="V11" s="57"/>
      <c r="W11" s="62"/>
      <c r="X11" s="62"/>
      <c r="Y11" s="62"/>
      <c r="Z11" s="57"/>
      <c r="AA11" s="57"/>
      <c r="AB11" s="57"/>
      <c r="AC11" s="57">
        <f t="shared" si="0"/>
        <v>0</v>
      </c>
      <c r="AD11" s="57">
        <f t="shared" si="1"/>
        <v>0</v>
      </c>
      <c r="AE11" s="58">
        <f t="shared" si="2"/>
        <v>0</v>
      </c>
    </row>
    <row r="12" spans="1:31" ht="26.25">
      <c r="A12" s="63"/>
      <c r="B12" s="64" t="s">
        <v>27</v>
      </c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6"/>
      <c r="O12" s="66"/>
      <c r="P12" s="66"/>
      <c r="Q12" s="65"/>
      <c r="R12" s="65"/>
      <c r="S12" s="65"/>
      <c r="T12" s="66"/>
      <c r="U12" s="66"/>
      <c r="V12" s="66"/>
      <c r="W12" s="65"/>
      <c r="X12" s="65"/>
      <c r="Y12" s="65"/>
      <c r="Z12" s="66"/>
      <c r="AA12" s="66"/>
      <c r="AB12" s="66"/>
      <c r="AC12" s="66">
        <f t="shared" si="0"/>
        <v>0</v>
      </c>
      <c r="AD12" s="66">
        <f t="shared" si="1"/>
        <v>0</v>
      </c>
      <c r="AE12" s="67">
        <f t="shared" si="2"/>
        <v>0</v>
      </c>
    </row>
    <row r="13" spans="1:31" ht="26.25">
      <c r="A13" s="68"/>
      <c r="B13" s="69" t="s">
        <v>28</v>
      </c>
      <c r="C13" s="70"/>
      <c r="D13" s="71"/>
      <c r="E13" s="71"/>
      <c r="F13" s="71"/>
      <c r="G13" s="71"/>
      <c r="H13" s="72">
        <f>SUM(H10:H12)</f>
        <v>0</v>
      </c>
      <c r="I13" s="72">
        <f>SUM(I10:I12)</f>
        <v>0</v>
      </c>
      <c r="J13" s="72">
        <f>SUM(J10:J12)</f>
        <v>0</v>
      </c>
      <c r="K13" s="72">
        <f>SUM(K10:K12)</f>
        <v>0</v>
      </c>
      <c r="L13" s="72">
        <f>SUM(L10:L12)</f>
        <v>0</v>
      </c>
      <c r="M13" s="72">
        <f>SUM(M10:M12)</f>
        <v>0</v>
      </c>
      <c r="N13" s="72">
        <f>SUM(N10:N12)</f>
        <v>0</v>
      </c>
      <c r="O13" s="72">
        <f>SUM(O10:O12)</f>
        <v>0</v>
      </c>
      <c r="P13" s="72">
        <f>SUM(P10:P12)</f>
        <v>0</v>
      </c>
      <c r="Q13" s="72">
        <f>SUM(Q10:Q12)</f>
        <v>0</v>
      </c>
      <c r="R13" s="72">
        <f>SUM(R10:R12)</f>
        <v>0</v>
      </c>
      <c r="S13" s="72">
        <f>SUM(S10:S12)</f>
        <v>0</v>
      </c>
      <c r="T13" s="72">
        <f>SUM(T10:T12)</f>
        <v>0</v>
      </c>
      <c r="U13" s="72">
        <f>SUM(U10:U12)</f>
        <v>0</v>
      </c>
      <c r="V13" s="72">
        <f>SUM(V10:V12)</f>
        <v>0</v>
      </c>
      <c r="W13" s="72">
        <f>SUM(W10:W12)</f>
        <v>0</v>
      </c>
      <c r="X13" s="72">
        <f>SUM(X10:X12)</f>
        <v>0</v>
      </c>
      <c r="Y13" s="72">
        <f>SUM(Y10:Y12)</f>
        <v>0</v>
      </c>
      <c r="Z13" s="72">
        <f>SUM(Z10:Z12)</f>
        <v>0</v>
      </c>
      <c r="AA13" s="72">
        <f>SUM(AA10:AA12)</f>
        <v>0</v>
      </c>
      <c r="AB13" s="72">
        <f>SUM(AB10:AB12)</f>
        <v>0</v>
      </c>
      <c r="AC13" s="72">
        <f>SUM(AC10:AC12)</f>
        <v>0</v>
      </c>
      <c r="AD13" s="72">
        <f>SUM(AD10:AD12)</f>
        <v>0</v>
      </c>
      <c r="AE13" s="73">
        <f>SUM(AE10:AE12)</f>
        <v>0</v>
      </c>
    </row>
    <row r="14" spans="1:31" ht="28.5">
      <c r="A14" s="51" t="s">
        <v>29</v>
      </c>
      <c r="B14" s="74" t="s">
        <v>30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39">
      <c r="A15" s="75" t="s">
        <v>31</v>
      </c>
      <c r="B15" s="83" t="s">
        <v>39</v>
      </c>
      <c r="C15" s="84" t="s">
        <v>37</v>
      </c>
      <c r="D15" s="78">
        <v>3000000</v>
      </c>
      <c r="E15" s="79" t="s">
        <v>34</v>
      </c>
      <c r="F15" s="80">
        <v>43607</v>
      </c>
      <c r="G15" s="81"/>
      <c r="H15" s="78">
        <v>3000000</v>
      </c>
      <c r="I15" s="78"/>
      <c r="J15" s="78"/>
      <c r="K15" s="78">
        <v>0</v>
      </c>
      <c r="L15" s="85"/>
      <c r="M15" s="78"/>
      <c r="N15" s="78">
        <v>0</v>
      </c>
      <c r="O15" s="78">
        <f>23895.64+23895.65+21583.17+23895.65</f>
        <v>93270.10999999999</v>
      </c>
      <c r="P15" s="78"/>
      <c r="Q15" s="78"/>
      <c r="R15" s="78">
        <f aca="true" t="shared" si="3" ref="R15:R18">L15</f>
        <v>0</v>
      </c>
      <c r="S15" s="78"/>
      <c r="T15" s="78">
        <v>3000000</v>
      </c>
      <c r="U15" s="78">
        <f aca="true" t="shared" si="4" ref="U15:U18">O15</f>
        <v>93270.10999999999</v>
      </c>
      <c r="V15" s="78"/>
      <c r="W15" s="78"/>
      <c r="X15" s="78"/>
      <c r="Y15" s="78"/>
      <c r="Z15" s="78"/>
      <c r="AA15" s="78"/>
      <c r="AB15" s="78"/>
      <c r="AC15" s="82">
        <f aca="true" t="shared" si="5" ref="AC15:AC18">H15+N15-T15</f>
        <v>0</v>
      </c>
      <c r="AD15" s="78"/>
      <c r="AE15" s="78"/>
    </row>
    <row r="16" spans="1:31" ht="74.25">
      <c r="A16" s="75" t="s">
        <v>35</v>
      </c>
      <c r="B16" s="83" t="s">
        <v>41</v>
      </c>
      <c r="C16" s="86" t="s">
        <v>42</v>
      </c>
      <c r="D16" s="78">
        <v>33900000</v>
      </c>
      <c r="E16" s="195" t="s">
        <v>87</v>
      </c>
      <c r="F16" s="80">
        <v>43670</v>
      </c>
      <c r="G16" s="81"/>
      <c r="H16" s="78">
        <v>32400000</v>
      </c>
      <c r="I16" s="78"/>
      <c r="J16" s="78"/>
      <c r="K16" s="78">
        <v>0</v>
      </c>
      <c r="L16" s="85"/>
      <c r="M16" s="78"/>
      <c r="N16" s="78">
        <v>0</v>
      </c>
      <c r="O16" s="78">
        <f>251871.96+250376.28+226146.32+250376.28+199922.11+164374.88+42377.51</f>
        <v>1385445.34</v>
      </c>
      <c r="P16" s="78"/>
      <c r="Q16" s="78"/>
      <c r="R16" s="78">
        <f t="shared" si="3"/>
        <v>0</v>
      </c>
      <c r="S16" s="78"/>
      <c r="T16" s="78">
        <f>5000000+5000000+12400000+10000000</f>
        <v>32400000</v>
      </c>
      <c r="U16" s="78">
        <f t="shared" si="4"/>
        <v>1385445.34</v>
      </c>
      <c r="V16" s="78"/>
      <c r="W16" s="78"/>
      <c r="X16" s="78"/>
      <c r="Y16" s="78"/>
      <c r="Z16" s="78"/>
      <c r="AA16" s="78"/>
      <c r="AB16" s="78"/>
      <c r="AC16" s="82">
        <f t="shared" si="5"/>
        <v>0</v>
      </c>
      <c r="AD16" s="78"/>
      <c r="AE16" s="78"/>
    </row>
    <row r="17" spans="1:31" ht="56.25">
      <c r="A17" s="75" t="s">
        <v>38</v>
      </c>
      <c r="B17" s="83" t="s">
        <v>44</v>
      </c>
      <c r="C17" s="88" t="s">
        <v>45</v>
      </c>
      <c r="D17" s="78">
        <v>5200000</v>
      </c>
      <c r="E17" s="195" t="s">
        <v>87</v>
      </c>
      <c r="F17" s="80">
        <v>43725</v>
      </c>
      <c r="G17" s="81"/>
      <c r="H17" s="78">
        <v>5200000</v>
      </c>
      <c r="I17" s="78"/>
      <c r="J17" s="78"/>
      <c r="K17" s="78">
        <v>0</v>
      </c>
      <c r="L17" s="85"/>
      <c r="M17" s="78"/>
      <c r="N17" s="78">
        <v>0</v>
      </c>
      <c r="O17" s="78">
        <f>43726.05+43726.05+39494.5+43726.05</f>
        <v>170672.65000000002</v>
      </c>
      <c r="P17" s="78"/>
      <c r="Q17" s="78">
        <v>0</v>
      </c>
      <c r="R17" s="78">
        <f t="shared" si="3"/>
        <v>0</v>
      </c>
      <c r="S17" s="78"/>
      <c r="T17" s="78">
        <v>5200000</v>
      </c>
      <c r="U17" s="78">
        <f t="shared" si="4"/>
        <v>170672.65000000002</v>
      </c>
      <c r="V17" s="78"/>
      <c r="W17" s="78"/>
      <c r="X17" s="78"/>
      <c r="Y17" s="78"/>
      <c r="Z17" s="78"/>
      <c r="AA17" s="78"/>
      <c r="AB17" s="78"/>
      <c r="AC17" s="82">
        <f t="shared" si="5"/>
        <v>0</v>
      </c>
      <c r="AD17" s="78"/>
      <c r="AE17" s="78"/>
    </row>
    <row r="18" spans="1:31" ht="56.25">
      <c r="A18" s="75" t="s">
        <v>40</v>
      </c>
      <c r="B18" s="83" t="s">
        <v>88</v>
      </c>
      <c r="C18" s="88" t="s">
        <v>89</v>
      </c>
      <c r="D18" s="78">
        <v>13275000</v>
      </c>
      <c r="E18" s="195" t="s">
        <v>87</v>
      </c>
      <c r="F18" s="196">
        <v>43936</v>
      </c>
      <c r="G18" s="81"/>
      <c r="H18" s="78">
        <v>0</v>
      </c>
      <c r="I18" s="78"/>
      <c r="J18" s="78"/>
      <c r="K18" s="78"/>
      <c r="L18" s="85">
        <v>100096.41</v>
      </c>
      <c r="M18" s="78"/>
      <c r="N18" s="78">
        <v>13275000</v>
      </c>
      <c r="O18" s="85">
        <f>9686.75+96867.49+100096.41+96867.49+100096.41</f>
        <v>403614.55000000005</v>
      </c>
      <c r="P18" s="78"/>
      <c r="Q18" s="78"/>
      <c r="R18" s="78">
        <f t="shared" si="3"/>
        <v>100096.41</v>
      </c>
      <c r="S18" s="78"/>
      <c r="T18" s="78"/>
      <c r="U18" s="78">
        <f t="shared" si="4"/>
        <v>403614.55000000005</v>
      </c>
      <c r="V18" s="78"/>
      <c r="W18" s="78"/>
      <c r="X18" s="78"/>
      <c r="Y18" s="78"/>
      <c r="Z18" s="78"/>
      <c r="AA18" s="78"/>
      <c r="AB18" s="78"/>
      <c r="AC18" s="82">
        <f t="shared" si="5"/>
        <v>13275000</v>
      </c>
      <c r="AD18" s="78"/>
      <c r="AE18" s="78"/>
    </row>
    <row r="19" spans="1:31" ht="30.75">
      <c r="A19" s="89"/>
      <c r="B19" s="90" t="s">
        <v>46</v>
      </c>
      <c r="C19" s="72"/>
      <c r="D19" s="91">
        <f>SUM(D15:D18)</f>
        <v>55375000</v>
      </c>
      <c r="E19" s="72"/>
      <c r="F19" s="72"/>
      <c r="G19" s="72"/>
      <c r="H19" s="91">
        <f>SUM(H15:H18)</f>
        <v>40600000</v>
      </c>
      <c r="I19" s="91">
        <f>SUM(I15:I18)</f>
        <v>0</v>
      </c>
      <c r="J19" s="91">
        <f>SUM(J15:J18)</f>
        <v>0</v>
      </c>
      <c r="K19" s="91">
        <f>SUM(K15:K18)</f>
        <v>0</v>
      </c>
      <c r="L19" s="91">
        <f>SUM(L15:L18)</f>
        <v>100096.41</v>
      </c>
      <c r="M19" s="91">
        <f>SUM(M15:M18)</f>
        <v>0</v>
      </c>
      <c r="N19" s="91">
        <f>SUM(N15:N18)</f>
        <v>13275000</v>
      </c>
      <c r="O19" s="91">
        <f>SUM(O15:O18)</f>
        <v>2053002.6500000004</v>
      </c>
      <c r="P19" s="91">
        <f>SUM(P15:P18)</f>
        <v>0</v>
      </c>
      <c r="Q19" s="91">
        <f>SUM(Q15:Q18)</f>
        <v>0</v>
      </c>
      <c r="R19" s="91">
        <f>SUM(R15:R18)</f>
        <v>100096.41</v>
      </c>
      <c r="S19" s="91">
        <f>SUM(S15:S18)</f>
        <v>0</v>
      </c>
      <c r="T19" s="91">
        <f>SUM(T15:T18)</f>
        <v>40600000</v>
      </c>
      <c r="U19" s="91">
        <f>SUM(U15:U18)</f>
        <v>2053002.6500000004</v>
      </c>
      <c r="V19" s="91">
        <f>SUM(V15:V18)</f>
        <v>0</v>
      </c>
      <c r="W19" s="91">
        <f>SUM(W15:W18)</f>
        <v>0</v>
      </c>
      <c r="X19" s="91">
        <f>SUM(X15:X18)</f>
        <v>0</v>
      </c>
      <c r="Y19" s="91">
        <f>SUM(Y15:Y18)</f>
        <v>0</v>
      </c>
      <c r="Z19" s="91">
        <f>SUM(Z15:Z18)</f>
        <v>0</v>
      </c>
      <c r="AA19" s="91">
        <f>SUM(AA15:AA18)</f>
        <v>0</v>
      </c>
      <c r="AB19" s="91">
        <f>SUM(AB15:AB18)</f>
        <v>0</v>
      </c>
      <c r="AC19" s="91">
        <f>SUM(AC15:AC18)</f>
        <v>13275000</v>
      </c>
      <c r="AD19" s="91">
        <f>SUM(AD15:AD18)</f>
        <v>0</v>
      </c>
      <c r="AE19" s="91">
        <f>SUM(AE15:AE18)</f>
        <v>0</v>
      </c>
    </row>
    <row r="20" spans="1:31" ht="28.5" customHeight="1">
      <c r="A20" s="92" t="s">
        <v>47</v>
      </c>
      <c r="B20" s="74" t="s">
        <v>48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1" ht="26.25">
      <c r="A21" s="93"/>
      <c r="B21" s="94" t="s">
        <v>49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7"/>
    </row>
    <row r="22" spans="1:31" ht="30.75">
      <c r="A22" s="98"/>
      <c r="B22" s="99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3"/>
    </row>
    <row r="23" spans="1:31" ht="30.75">
      <c r="A23" s="104"/>
      <c r="B23" s="105" t="s">
        <v>50</v>
      </c>
      <c r="C23" s="106"/>
      <c r="D23" s="107">
        <f>D22</f>
        <v>0</v>
      </c>
      <c r="E23" s="107"/>
      <c r="F23" s="107"/>
      <c r="G23" s="107"/>
      <c r="H23" s="107">
        <f>SUM(H22:H22)</f>
        <v>0</v>
      </c>
      <c r="I23" s="107">
        <f>SUM(I22:I22)</f>
        <v>0</v>
      </c>
      <c r="J23" s="107">
        <f>SUM(J22:J22)</f>
        <v>0</v>
      </c>
      <c r="K23" s="107">
        <f>SUM(K22:K22)</f>
        <v>0</v>
      </c>
      <c r="L23" s="107">
        <f>SUM(L22:L22)</f>
        <v>0</v>
      </c>
      <c r="M23" s="107">
        <f>SUM(M22:M22)</f>
        <v>0</v>
      </c>
      <c r="N23" s="107">
        <f>SUM(N22:N22)</f>
        <v>0</v>
      </c>
      <c r="O23" s="107">
        <f>SUM(O22:O22)</f>
        <v>0</v>
      </c>
      <c r="P23" s="107">
        <f>SUM(P22:P22)</f>
        <v>0</v>
      </c>
      <c r="Q23" s="107">
        <f>SUM(Q22:Q22)</f>
        <v>0</v>
      </c>
      <c r="R23" s="107">
        <f>SUM(R22:R22)</f>
        <v>0</v>
      </c>
      <c r="S23" s="107">
        <f>SUM(S22:S22)</f>
        <v>0</v>
      </c>
      <c r="T23" s="107">
        <f>SUM(T22:T22)</f>
        <v>0</v>
      </c>
      <c r="U23" s="107">
        <f>SUM(U22:U22)</f>
        <v>0</v>
      </c>
      <c r="V23" s="107">
        <f>SUM(V22:V22)</f>
        <v>0</v>
      </c>
      <c r="W23" s="107">
        <f>SUM(W22:W22)</f>
        <v>0</v>
      </c>
      <c r="X23" s="107">
        <f>SUM(X22:X22)</f>
        <v>0</v>
      </c>
      <c r="Y23" s="107">
        <f>SUM(Y22:Y22)</f>
        <v>0</v>
      </c>
      <c r="Z23" s="107">
        <f>SUM(Z22:Z22)</f>
        <v>0</v>
      </c>
      <c r="AA23" s="107">
        <f>SUM(AA22:AA22)</f>
        <v>0</v>
      </c>
      <c r="AB23" s="107">
        <f>SUM(AB22:AB22)</f>
        <v>0</v>
      </c>
      <c r="AC23" s="107">
        <f>SUM(AC22:AC22)</f>
        <v>0</v>
      </c>
      <c r="AD23" s="107">
        <f>SUM(AD22:AD22)</f>
        <v>0</v>
      </c>
      <c r="AE23" s="108">
        <f>SUM(AE22:AE22)</f>
        <v>0</v>
      </c>
    </row>
    <row r="24" spans="1:31" ht="30.75">
      <c r="A24" s="109"/>
      <c r="B24" s="110" t="s">
        <v>51</v>
      </c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4"/>
    </row>
    <row r="25" spans="1:31" ht="56.25">
      <c r="A25" s="98"/>
      <c r="B25" s="115" t="s">
        <v>93</v>
      </c>
      <c r="C25" s="116" t="s">
        <v>53</v>
      </c>
      <c r="D25" s="117">
        <v>23000000</v>
      </c>
      <c r="E25" s="195" t="s">
        <v>34</v>
      </c>
      <c r="F25" s="80">
        <v>43760</v>
      </c>
      <c r="G25" s="101"/>
      <c r="H25" s="82"/>
      <c r="I25" s="82"/>
      <c r="J25" s="82"/>
      <c r="K25" s="82"/>
      <c r="L25" s="82"/>
      <c r="M25" s="82"/>
      <c r="N25" s="82">
        <v>23000000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>
        <f>H25+N25-T25</f>
        <v>23000000</v>
      </c>
      <c r="AD25" s="82">
        <f>L25+O25-R25-U25</f>
        <v>0</v>
      </c>
      <c r="AE25" s="118"/>
    </row>
    <row r="26" spans="1:31" ht="30.75">
      <c r="A26" s="98"/>
      <c r="B26" s="119" t="s">
        <v>54</v>
      </c>
      <c r="C26" s="100"/>
      <c r="D26" s="120">
        <f>D25</f>
        <v>23000000</v>
      </c>
      <c r="E26" s="121"/>
      <c r="F26" s="121"/>
      <c r="G26" s="121"/>
      <c r="H26" s="120">
        <f>SUM(H25)</f>
        <v>0</v>
      </c>
      <c r="I26" s="120">
        <f>SUM(I25)</f>
        <v>0</v>
      </c>
      <c r="J26" s="120">
        <f>SUM(J25)</f>
        <v>0</v>
      </c>
      <c r="K26" s="120">
        <f>SUM(K25)</f>
        <v>0</v>
      </c>
      <c r="L26" s="120">
        <f>SUM(L25)</f>
        <v>0</v>
      </c>
      <c r="M26" s="120">
        <f>SUM(M25)</f>
        <v>0</v>
      </c>
      <c r="N26" s="120">
        <f>SUM(N25)</f>
        <v>23000000</v>
      </c>
      <c r="O26" s="120">
        <f>SUM(O25)</f>
        <v>0</v>
      </c>
      <c r="P26" s="120">
        <f>SUM(P25)</f>
        <v>0</v>
      </c>
      <c r="Q26" s="120">
        <f>SUM(Q25)</f>
        <v>0</v>
      </c>
      <c r="R26" s="120">
        <f>SUM(R25)</f>
        <v>0</v>
      </c>
      <c r="S26" s="120">
        <f>SUM(S25)</f>
        <v>0</v>
      </c>
      <c r="T26" s="120">
        <f>SUM(T25)</f>
        <v>0</v>
      </c>
      <c r="U26" s="120">
        <f>SUM(U25)</f>
        <v>0</v>
      </c>
      <c r="V26" s="120">
        <f>SUM(V25)</f>
        <v>0</v>
      </c>
      <c r="W26" s="120">
        <f>SUM(W25)</f>
        <v>0</v>
      </c>
      <c r="X26" s="120">
        <f>SUM(X25)</f>
        <v>0</v>
      </c>
      <c r="Y26" s="120">
        <f>SUM(Y25)</f>
        <v>0</v>
      </c>
      <c r="Z26" s="120">
        <f>SUM(Z25)</f>
        <v>0</v>
      </c>
      <c r="AA26" s="120">
        <f>SUM(AA25)</f>
        <v>0</v>
      </c>
      <c r="AB26" s="120">
        <f>SUM(AB25)</f>
        <v>0</v>
      </c>
      <c r="AC26" s="120">
        <f>SUM(AC25)</f>
        <v>23000000</v>
      </c>
      <c r="AD26" s="120">
        <f>SUM(AD25)</f>
        <v>0</v>
      </c>
      <c r="AE26" s="122">
        <f>SUM(AE25)</f>
        <v>0</v>
      </c>
    </row>
    <row r="27" spans="1:31" ht="30.75">
      <c r="A27" s="123"/>
      <c r="B27" s="124"/>
      <c r="C27" s="125"/>
      <c r="D27" s="126"/>
      <c r="E27" s="127"/>
      <c r="F27" s="127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9"/>
    </row>
    <row r="28" spans="1:31" ht="30.75">
      <c r="A28" s="130"/>
      <c r="B28" s="131" t="s">
        <v>55</v>
      </c>
      <c r="C28" s="132"/>
      <c r="D28" s="91">
        <f>D23+D26</f>
        <v>23000000</v>
      </c>
      <c r="E28" s="91"/>
      <c r="F28" s="91"/>
      <c r="G28" s="91"/>
      <c r="H28" s="91">
        <f>H23+H26</f>
        <v>0</v>
      </c>
      <c r="I28" s="91">
        <f>I23+I26</f>
        <v>0</v>
      </c>
      <c r="J28" s="91">
        <f>J23+J26</f>
        <v>0</v>
      </c>
      <c r="K28" s="91">
        <f>K23+K26</f>
        <v>0</v>
      </c>
      <c r="L28" s="91">
        <f>L23+L26</f>
        <v>0</v>
      </c>
      <c r="M28" s="91">
        <f>M23+M26</f>
        <v>0</v>
      </c>
      <c r="N28" s="91">
        <f>N23+N26</f>
        <v>23000000</v>
      </c>
      <c r="O28" s="91">
        <f>O23+O26</f>
        <v>0</v>
      </c>
      <c r="P28" s="91">
        <f>P23+P26</f>
        <v>0</v>
      </c>
      <c r="Q28" s="91">
        <f>Q23+Q26</f>
        <v>0</v>
      </c>
      <c r="R28" s="91">
        <f>R23+R26</f>
        <v>0</v>
      </c>
      <c r="S28" s="91">
        <f>S23+S26</f>
        <v>0</v>
      </c>
      <c r="T28" s="91">
        <f>T23+T26</f>
        <v>0</v>
      </c>
      <c r="U28" s="91">
        <f>U23+U26</f>
        <v>0</v>
      </c>
      <c r="V28" s="91">
        <f>V23+V26</f>
        <v>0</v>
      </c>
      <c r="W28" s="91">
        <f>W23+W26</f>
        <v>0</v>
      </c>
      <c r="X28" s="91">
        <f>X23+X26</f>
        <v>0</v>
      </c>
      <c r="Y28" s="91">
        <f>Y23+Y26</f>
        <v>0</v>
      </c>
      <c r="Z28" s="91">
        <f>Z23+Z26</f>
        <v>0</v>
      </c>
      <c r="AA28" s="91">
        <f>AA23+AA26</f>
        <v>0</v>
      </c>
      <c r="AB28" s="91">
        <f>AB23+AB26</f>
        <v>0</v>
      </c>
      <c r="AC28" s="91">
        <f>AC23+AC26</f>
        <v>23000000</v>
      </c>
      <c r="AD28" s="91">
        <f>AD23+AD26</f>
        <v>0</v>
      </c>
      <c r="AE28" s="133">
        <f>AE23+AE26</f>
        <v>0</v>
      </c>
    </row>
    <row r="29" spans="1:31" ht="28.5">
      <c r="A29" s="134" t="s">
        <v>56</v>
      </c>
      <c r="B29" s="135" t="s">
        <v>57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ht="26.25">
      <c r="A30" s="136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37"/>
    </row>
    <row r="31" spans="1:31" ht="26.25">
      <c r="A31" s="138"/>
      <c r="B31" s="139" t="s">
        <v>58</v>
      </c>
      <c r="C31" s="139"/>
      <c r="D31" s="139"/>
      <c r="E31" s="139"/>
      <c r="F31" s="139"/>
      <c r="G31" s="139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25"/>
      <c r="AD31" s="125"/>
      <c r="AE31" s="141"/>
    </row>
    <row r="32" spans="1:31" ht="30.75">
      <c r="A32" s="142"/>
      <c r="B32" s="143" t="s">
        <v>59</v>
      </c>
      <c r="C32" s="144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</row>
    <row r="33" spans="1:31" ht="30.75">
      <c r="A33" s="148"/>
      <c r="B33" s="149" t="s">
        <v>60</v>
      </c>
      <c r="C33" s="150"/>
      <c r="D33" s="151">
        <f>D19+D28+D32</f>
        <v>78375000</v>
      </c>
      <c r="E33" s="151"/>
      <c r="F33" s="151"/>
      <c r="G33" s="151"/>
      <c r="H33" s="151">
        <f>H19+H28+H32</f>
        <v>40600000</v>
      </c>
      <c r="I33" s="151">
        <f>I19+I28+I32</f>
        <v>0</v>
      </c>
      <c r="J33" s="151">
        <f>J19+J28+J32</f>
        <v>0</v>
      </c>
      <c r="K33" s="151">
        <f>K19+K28+K32</f>
        <v>0</v>
      </c>
      <c r="L33" s="151">
        <f>L19+L28+L32</f>
        <v>100096.41</v>
      </c>
      <c r="M33" s="151">
        <f>M19+M28+M32</f>
        <v>0</v>
      </c>
      <c r="N33" s="151">
        <f>N19+N28+N32</f>
        <v>36275000</v>
      </c>
      <c r="O33" s="151">
        <f>O19+O28+O32</f>
        <v>2053002.6500000004</v>
      </c>
      <c r="P33" s="151">
        <f>P19+P28+P32</f>
        <v>0</v>
      </c>
      <c r="Q33" s="151">
        <f>Q19+Q28+Q32</f>
        <v>0</v>
      </c>
      <c r="R33" s="151">
        <f>R19+R28+R32</f>
        <v>100096.41</v>
      </c>
      <c r="S33" s="151">
        <f>S19+S28+S32</f>
        <v>0</v>
      </c>
      <c r="T33" s="151">
        <f>T19+T28+T32</f>
        <v>40600000</v>
      </c>
      <c r="U33" s="151">
        <f>U19+U28+U32</f>
        <v>2053002.6500000004</v>
      </c>
      <c r="V33" s="151">
        <f>V19+V28+V32</f>
        <v>0</v>
      </c>
      <c r="W33" s="151">
        <f>W19+W28+W32</f>
        <v>0</v>
      </c>
      <c r="X33" s="151">
        <f>X19+X28+X32</f>
        <v>0</v>
      </c>
      <c r="Y33" s="151">
        <f>Y19+Y28+Y32</f>
        <v>0</v>
      </c>
      <c r="Z33" s="151">
        <f>Z19+Z28+Z32</f>
        <v>0</v>
      </c>
      <c r="AA33" s="151">
        <f>AA19+AA28+AA32</f>
        <v>0</v>
      </c>
      <c r="AB33" s="151">
        <f>AB19+AB28+AB32</f>
        <v>0</v>
      </c>
      <c r="AC33" s="151">
        <f>AC19+AC28+AC32</f>
        <v>36275000</v>
      </c>
      <c r="AD33" s="151">
        <f>AD19+AD28+AD32</f>
        <v>0</v>
      </c>
      <c r="AE33" s="151">
        <f>AE19+AE28+AE32</f>
        <v>0</v>
      </c>
    </row>
    <row r="34" spans="1:31" ht="16.5">
      <c r="A34" s="152"/>
      <c r="B34" s="153"/>
      <c r="C34" s="153"/>
      <c r="D34" s="154"/>
      <c r="E34" s="155"/>
      <c r="F34" s="155"/>
      <c r="G34" s="155"/>
      <c r="H34" s="155"/>
      <c r="I34" s="155"/>
      <c r="J34" s="155"/>
      <c r="K34" s="154"/>
      <c r="L34" s="155"/>
      <c r="M34" s="155"/>
      <c r="N34" s="154"/>
      <c r="O34" s="155"/>
      <c r="P34" s="155"/>
      <c r="Q34" s="155"/>
      <c r="R34" s="155"/>
      <c r="S34" s="155"/>
      <c r="T34" s="155"/>
      <c r="U34" s="155"/>
      <c r="V34" s="155"/>
      <c r="W34" s="154"/>
      <c r="X34" s="155"/>
      <c r="Y34" s="155"/>
      <c r="Z34" s="154"/>
      <c r="AA34" s="155"/>
      <c r="AB34" s="155"/>
      <c r="AC34" s="155"/>
      <c r="AD34" s="155"/>
      <c r="AE34" s="155"/>
    </row>
    <row r="35" spans="1:31" ht="16.5">
      <c r="A35" s="152"/>
      <c r="B35" s="153"/>
      <c r="C35" s="153"/>
      <c r="D35" s="154"/>
      <c r="E35" s="155"/>
      <c r="F35" s="155"/>
      <c r="G35" s="155"/>
      <c r="H35" s="155"/>
      <c r="I35" s="155"/>
      <c r="J35" s="155"/>
      <c r="K35" s="154"/>
      <c r="L35" s="155"/>
      <c r="M35" s="155"/>
      <c r="N35" s="154"/>
      <c r="O35" s="155"/>
      <c r="P35" s="155"/>
      <c r="Q35" s="155"/>
      <c r="R35" s="155"/>
      <c r="S35" s="155"/>
      <c r="T35" s="155"/>
      <c r="U35" s="155"/>
      <c r="V35" s="155"/>
      <c r="W35" s="154"/>
      <c r="X35" s="155"/>
      <c r="Y35" s="155"/>
      <c r="Z35" s="154"/>
      <c r="AA35" s="155"/>
      <c r="AB35" s="155"/>
      <c r="AC35" s="155"/>
      <c r="AD35" s="155"/>
      <c r="AE35" s="155"/>
    </row>
    <row r="36" spans="1:31" ht="16.5">
      <c r="A36" s="152"/>
      <c r="B36" s="153"/>
      <c r="C36" s="153"/>
      <c r="D36" s="154"/>
      <c r="E36" s="155"/>
      <c r="F36" s="155"/>
      <c r="G36" s="155"/>
      <c r="H36" s="155"/>
      <c r="I36" s="155"/>
      <c r="J36" s="155"/>
      <c r="K36" s="154"/>
      <c r="L36" s="155"/>
      <c r="M36" s="155"/>
      <c r="N36" s="154"/>
      <c r="O36" s="155"/>
      <c r="P36" s="155"/>
      <c r="Q36" s="155"/>
      <c r="R36" s="155"/>
      <c r="S36" s="155"/>
      <c r="T36" s="155"/>
      <c r="U36" s="155"/>
      <c r="V36" s="155"/>
      <c r="W36" s="154"/>
      <c r="X36" s="155"/>
      <c r="Y36" s="155"/>
      <c r="Z36" s="154"/>
      <c r="AA36" s="155"/>
      <c r="AB36" s="155"/>
      <c r="AC36" s="155"/>
      <c r="AD36" s="155"/>
      <c r="AE36" s="155"/>
    </row>
    <row r="37" spans="1:31" ht="16.5">
      <c r="A37" s="152"/>
      <c r="B37" s="153"/>
      <c r="C37" s="153"/>
      <c r="D37" s="154"/>
      <c r="E37" s="155"/>
      <c r="F37" s="155"/>
      <c r="G37" s="155"/>
      <c r="H37" s="155"/>
      <c r="I37" s="155"/>
      <c r="J37" s="155"/>
      <c r="K37" s="154"/>
      <c r="L37" s="155"/>
      <c r="M37" s="155"/>
      <c r="N37" s="154"/>
      <c r="O37" s="155"/>
      <c r="P37" s="155"/>
      <c r="Q37" s="155"/>
      <c r="R37" s="155"/>
      <c r="S37" s="155"/>
      <c r="T37" s="155"/>
      <c r="U37" s="155"/>
      <c r="V37" s="155"/>
      <c r="W37" s="154"/>
      <c r="X37" s="155"/>
      <c r="Y37" s="155"/>
      <c r="Z37" s="154"/>
      <c r="AA37" s="155"/>
      <c r="AB37" s="155"/>
      <c r="AC37" s="155"/>
      <c r="AD37" s="155"/>
      <c r="AE37" s="155"/>
    </row>
    <row r="38" spans="1:31" ht="16.5">
      <c r="A38" s="152"/>
      <c r="B38" s="153"/>
      <c r="C38" s="153"/>
      <c r="D38" s="154"/>
      <c r="E38" s="155"/>
      <c r="F38" s="155"/>
      <c r="G38" s="155"/>
      <c r="H38" s="155"/>
      <c r="I38" s="155"/>
      <c r="J38" s="155"/>
      <c r="K38" s="154"/>
      <c r="L38" s="155"/>
      <c r="M38" s="155"/>
      <c r="N38" s="154"/>
      <c r="O38" s="155"/>
      <c r="P38" s="155"/>
      <c r="Q38" s="155"/>
      <c r="R38" s="155"/>
      <c r="S38" s="155"/>
      <c r="T38" s="155"/>
      <c r="U38" s="155"/>
      <c r="V38" s="155"/>
      <c r="W38" s="154"/>
      <c r="X38" s="155"/>
      <c r="Y38" s="155"/>
      <c r="Z38" s="154"/>
      <c r="AA38" s="155"/>
      <c r="AB38" s="155"/>
      <c r="AC38" s="155"/>
      <c r="AD38" s="155"/>
      <c r="AE38" s="155"/>
    </row>
    <row r="39" spans="1:31" ht="16.5">
      <c r="A39" s="152"/>
      <c r="B39" s="153"/>
      <c r="C39" s="153"/>
      <c r="D39" s="154"/>
      <c r="E39" s="155"/>
      <c r="F39" s="155"/>
      <c r="G39" s="155"/>
      <c r="H39" s="155"/>
      <c r="I39" s="155"/>
      <c r="J39" s="155"/>
      <c r="K39" s="154"/>
      <c r="L39" s="155"/>
      <c r="M39" s="155"/>
      <c r="N39" s="154"/>
      <c r="O39" s="155"/>
      <c r="P39" s="155"/>
      <c r="Q39" s="155"/>
      <c r="R39" s="155"/>
      <c r="S39" s="155"/>
      <c r="T39" s="155"/>
      <c r="U39" s="155"/>
      <c r="V39" s="155"/>
      <c r="W39" s="154"/>
      <c r="X39" s="155"/>
      <c r="Y39" s="155"/>
      <c r="Z39" s="154"/>
      <c r="AA39" s="155"/>
      <c r="AB39" s="155"/>
      <c r="AC39" s="155"/>
      <c r="AD39" s="155"/>
      <c r="AE39" s="155"/>
    </row>
    <row r="40" spans="1:31" ht="16.5">
      <c r="A40" s="152"/>
      <c r="B40" s="153"/>
      <c r="C40" s="153"/>
      <c r="D40" s="154"/>
      <c r="E40" s="155"/>
      <c r="F40" s="155"/>
      <c r="G40" s="155"/>
      <c r="H40" s="155"/>
      <c r="I40" s="155"/>
      <c r="J40" s="155"/>
      <c r="K40" s="154"/>
      <c r="L40" s="155"/>
      <c r="M40" s="155"/>
      <c r="N40" s="154"/>
      <c r="O40" s="155"/>
      <c r="P40" s="155"/>
      <c r="Q40" s="155"/>
      <c r="R40" s="155"/>
      <c r="S40" s="155"/>
      <c r="T40" s="155"/>
      <c r="U40" s="155"/>
      <c r="V40" s="155"/>
      <c r="W40" s="154"/>
      <c r="X40" s="155"/>
      <c r="Y40" s="155"/>
      <c r="Z40" s="154"/>
      <c r="AA40" s="155"/>
      <c r="AB40" s="155"/>
      <c r="AC40" s="155"/>
      <c r="AD40" s="155"/>
      <c r="AE40" s="155"/>
    </row>
    <row r="41" spans="1:31" ht="16.5">
      <c r="A41" s="152"/>
      <c r="B41" s="153"/>
      <c r="C41" s="153"/>
      <c r="D41" s="155"/>
      <c r="E41" s="155"/>
      <c r="F41" s="155"/>
      <c r="G41" s="155"/>
      <c r="H41" s="155"/>
      <c r="I41" s="155"/>
      <c r="J41" s="155"/>
      <c r="K41" s="154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1:31" ht="16.5">
      <c r="A42" s="152"/>
      <c r="B42" s="153"/>
      <c r="C42" s="153"/>
      <c r="D42" s="155"/>
      <c r="E42" s="155"/>
      <c r="F42" s="155"/>
      <c r="G42" s="155"/>
      <c r="H42" s="155"/>
      <c r="I42" s="155"/>
      <c r="J42" s="155"/>
      <c r="K42" s="154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1:31" ht="16.5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</row>
    <row r="44" spans="1:31" ht="30.75">
      <c r="A44" s="156"/>
      <c r="B44" s="156"/>
      <c r="C44" s="1"/>
      <c r="D44" s="157" t="s">
        <v>83</v>
      </c>
      <c r="E44" s="157"/>
      <c r="F44" s="157"/>
      <c r="G44" s="157"/>
      <c r="H44" s="158" t="s">
        <v>62</v>
      </c>
      <c r="I44" s="159"/>
      <c r="J44" s="158"/>
      <c r="K44" s="158" t="s">
        <v>84</v>
      </c>
      <c r="L44" s="158"/>
      <c r="M44" s="158"/>
      <c r="N44" s="160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</row>
    <row r="45" spans="1:31" ht="30.75">
      <c r="A45" s="156"/>
      <c r="B45" s="156"/>
      <c r="C45" s="1"/>
      <c r="D45" s="1"/>
      <c r="E45" s="159"/>
      <c r="F45" s="159"/>
      <c r="G45" s="159"/>
      <c r="H45" s="161"/>
      <c r="I45" s="161"/>
      <c r="J45" s="162"/>
      <c r="K45" s="163"/>
      <c r="L45" s="158"/>
      <c r="M45" s="158"/>
      <c r="N45" s="4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</row>
    <row r="46" spans="1:31" ht="24">
      <c r="A46" s="156"/>
      <c r="B46" s="156"/>
      <c r="C46" s="1"/>
      <c r="D46" s="164"/>
      <c r="E46" s="165"/>
      <c r="F46" s="164"/>
      <c r="G46" s="164"/>
      <c r="H46" s="166"/>
      <c r="I46" s="166"/>
      <c r="J46" s="167"/>
      <c r="K46" s="168"/>
      <c r="L46" s="167"/>
      <c r="M46" s="165"/>
      <c r="N46" s="166"/>
      <c r="O46" s="166"/>
      <c r="P46" s="166"/>
      <c r="Q46" s="16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</row>
    <row r="47" spans="1:31" ht="30.75">
      <c r="A47" s="156"/>
      <c r="B47" s="1"/>
      <c r="C47" s="169" t="s">
        <v>64</v>
      </c>
      <c r="D47" s="1"/>
      <c r="E47" s="159"/>
      <c r="F47" s="159"/>
      <c r="G47" s="159"/>
      <c r="H47" s="161"/>
      <c r="I47" s="161"/>
      <c r="J47" s="162"/>
      <c r="K47" s="163"/>
      <c r="L47" s="158"/>
      <c r="M47" s="158"/>
      <c r="N47" s="4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</row>
    <row r="48" spans="1:31" ht="30.75">
      <c r="A48" s="156"/>
      <c r="B48" s="1"/>
      <c r="C48" s="1"/>
      <c r="D48" s="1"/>
      <c r="E48" s="159"/>
      <c r="F48" s="159"/>
      <c r="G48" s="159"/>
      <c r="H48" s="161"/>
      <c r="I48" s="161"/>
      <c r="J48" s="170"/>
      <c r="K48" s="163"/>
      <c r="L48" s="158"/>
      <c r="M48" s="158"/>
      <c r="N48" s="4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</row>
    <row r="49" spans="1:31" ht="30.75">
      <c r="A49" s="156"/>
      <c r="B49" s="156"/>
      <c r="C49" s="1"/>
      <c r="D49" s="157" t="s">
        <v>65</v>
      </c>
      <c r="E49" s="157"/>
      <c r="F49" s="171"/>
      <c r="G49" s="171"/>
      <c r="H49" s="158" t="s">
        <v>62</v>
      </c>
      <c r="I49" s="159"/>
      <c r="J49" s="158"/>
      <c r="K49" s="158" t="s">
        <v>66</v>
      </c>
      <c r="L49" s="158"/>
      <c r="M49" s="158"/>
      <c r="N49" s="4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</row>
    <row r="50" spans="1:31" ht="24">
      <c r="A50" s="156"/>
      <c r="B50" s="156"/>
      <c r="C50" s="172"/>
      <c r="D50" s="172"/>
      <c r="E50" s="172"/>
      <c r="F50" s="173"/>
      <c r="G50" s="173"/>
      <c r="H50" s="172"/>
      <c r="I50" s="172"/>
      <c r="J50" s="172"/>
      <c r="K50" s="172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</row>
    <row r="51" spans="1:31" ht="16.5">
      <c r="A51" s="156"/>
      <c r="B51" s="156"/>
      <c r="C51" s="156"/>
      <c r="D51" s="156"/>
      <c r="E51" s="156"/>
      <c r="F51" s="174"/>
      <c r="G51" s="174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</row>
    <row r="52" spans="1:31" ht="16.5">
      <c r="A52" s="156"/>
      <c r="B52" s="156"/>
      <c r="C52" s="156"/>
      <c r="D52" s="156"/>
      <c r="E52" s="156"/>
      <c r="F52" s="175"/>
      <c r="G52" s="175"/>
      <c r="H52" s="176"/>
      <c r="I52" s="17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</row>
    <row r="53" spans="1:31" ht="16.5">
      <c r="A53" s="156"/>
      <c r="B53" s="177"/>
      <c r="C53" s="1"/>
      <c r="D53" s="1"/>
      <c r="E53" s="1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</row>
    <row r="54" spans="1:31" ht="30.75">
      <c r="A54" s="156"/>
      <c r="B54" s="178" t="s">
        <v>72</v>
      </c>
      <c r="C54" s="179"/>
      <c r="D54" s="180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</row>
    <row r="55" spans="1:31" ht="26.25">
      <c r="A55" s="156"/>
      <c r="B55" s="179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</row>
    <row r="56" spans="1:31" ht="30.75">
      <c r="A56" s="156"/>
      <c r="B56" s="178" t="s">
        <v>73</v>
      </c>
      <c r="C56" s="179"/>
      <c r="D56" s="179"/>
      <c r="E56" s="181"/>
      <c r="F56" s="181"/>
      <c r="G56" s="181"/>
      <c r="H56" s="181"/>
      <c r="I56" s="181"/>
      <c r="J56" s="181"/>
      <c r="K56" s="181"/>
      <c r="L56" s="181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</row>
    <row r="57" spans="1:31" ht="26.25">
      <c r="A57" s="156"/>
      <c r="B57" s="179"/>
      <c r="C57" s="179"/>
      <c r="D57" s="182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</row>
    <row r="58" spans="1:31" ht="28.5">
      <c r="A58" s="156"/>
      <c r="B58" s="183">
        <v>43713</v>
      </c>
      <c r="C58" s="179"/>
      <c r="D58" s="184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</row>
    <row r="59" spans="1:31" ht="28.5">
      <c r="A59" s="156"/>
      <c r="B59" s="179"/>
      <c r="C59" s="179"/>
      <c r="D59" s="184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</row>
    <row r="60" spans="1:31" ht="28.5">
      <c r="A60" s="156"/>
      <c r="B60" s="186" t="s">
        <v>70</v>
      </c>
      <c r="C60" s="186"/>
      <c r="D60" s="18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0:AE20"/>
    <mergeCell ref="B29:AE29"/>
    <mergeCell ref="B31:G31"/>
    <mergeCell ref="D44:G44"/>
    <mergeCell ref="D49:E49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2019-07-01T13:50:19Z</cp:lastPrinted>
  <dcterms:created xsi:type="dcterms:W3CDTF">1996-10-08T23:32:33Z</dcterms:created>
  <dcterms:modified xsi:type="dcterms:W3CDTF">2019-10-04T15:17:15Z</dcterms:modified>
  <cp:category/>
  <cp:version/>
  <cp:contentType/>
  <cp:contentStatus/>
  <cp:revision>199</cp:revision>
</cp:coreProperties>
</file>